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A29" i="1"/>
  <c r="G39"/>
  <c r="B39"/>
  <c r="B40" s="1"/>
  <c r="B21"/>
  <c r="B42"/>
  <c r="B41" l="1"/>
  <c r="B43" s="1"/>
  <c r="B45" l="1"/>
  <c r="B14" s="1"/>
  <c r="B47" l="1"/>
  <c r="C22" s="1"/>
  <c r="B20"/>
  <c r="C21"/>
  <c r="C8" l="1"/>
  <c r="C7"/>
  <c r="C4" l="1"/>
  <c r="G81"/>
  <c r="L78"/>
  <c r="L77"/>
  <c r="G72"/>
  <c r="L69"/>
  <c r="L68"/>
  <c r="G63"/>
  <c r="L60"/>
  <c r="L59"/>
  <c r="G54"/>
  <c r="L51"/>
  <c r="L50"/>
  <c r="A14" l="1"/>
  <c r="C12" l="1"/>
  <c r="C9"/>
  <c r="B10"/>
  <c r="A48"/>
  <c r="B48" s="1"/>
  <c r="A49" l="1"/>
  <c r="B49" s="1"/>
  <c r="A50" l="1"/>
  <c r="B50" s="1"/>
  <c r="A51"/>
  <c r="B51" s="1"/>
  <c r="A52" l="1"/>
  <c r="B52" s="1"/>
  <c r="A53" l="1"/>
  <c r="B53" s="1"/>
  <c r="A54" l="1"/>
  <c r="B54" s="1"/>
  <c r="A55" l="1"/>
  <c r="B55" s="1"/>
  <c r="A56" l="1"/>
  <c r="B56" s="1"/>
  <c r="A57" l="1"/>
  <c r="B57" s="1"/>
  <c r="A58" l="1"/>
  <c r="B58" s="1"/>
  <c r="A59" l="1"/>
  <c r="B59" s="1"/>
  <c r="A60" l="1"/>
  <c r="B60" s="1"/>
  <c r="A61" l="1"/>
  <c r="B61" s="1"/>
  <c r="A62" l="1"/>
  <c r="B62" s="1"/>
  <c r="A63" l="1"/>
  <c r="B63" s="1"/>
  <c r="A64" l="1"/>
  <c r="B64" s="1"/>
  <c r="A65" l="1"/>
  <c r="B65" s="1"/>
  <c r="A66" l="1"/>
  <c r="B66" s="1"/>
  <c r="A67" l="1"/>
  <c r="B67" s="1"/>
  <c r="A68" l="1"/>
  <c r="B68" s="1"/>
  <c r="A69" l="1"/>
  <c r="B69" s="1"/>
  <c r="A70" l="1"/>
  <c r="B70" s="1"/>
  <c r="A71" l="1"/>
  <c r="B71" s="1"/>
  <c r="A72" l="1"/>
  <c r="B72" s="1"/>
  <c r="A73" l="1"/>
  <c r="B73" s="1"/>
  <c r="A74" l="1"/>
  <c r="B74" s="1"/>
  <c r="A75" l="1"/>
  <c r="B75" s="1"/>
  <c r="A76" l="1"/>
  <c r="B76" s="1"/>
  <c r="A77" l="1"/>
  <c r="B77" s="1"/>
  <c r="A78" l="1"/>
  <c r="B78" s="1"/>
  <c r="A79" l="1"/>
  <c r="B79" s="1"/>
  <c r="A80" l="1"/>
  <c r="B80" s="1"/>
  <c r="A81" l="1"/>
  <c r="B81" s="1"/>
  <c r="A82" l="1"/>
  <c r="B82" s="1"/>
  <c r="A83" l="1"/>
  <c r="B83" s="1"/>
  <c r="A84" l="1"/>
  <c r="B84" s="1"/>
  <c r="A85" l="1"/>
  <c r="B85" s="1"/>
  <c r="A86" l="1"/>
  <c r="B86" s="1"/>
  <c r="A87" l="1"/>
  <c r="B87" s="1"/>
  <c r="A88" l="1"/>
  <c r="B88" s="1"/>
  <c r="A89" l="1"/>
  <c r="B89" s="1"/>
  <c r="A90" l="1"/>
  <c r="B90" s="1"/>
  <c r="A91" l="1"/>
  <c r="B91" s="1"/>
  <c r="A92" l="1"/>
  <c r="B92" s="1"/>
  <c r="A93" l="1"/>
  <c r="B93" s="1"/>
  <c r="A94" l="1"/>
  <c r="B94" s="1"/>
  <c r="A95" l="1"/>
  <c r="B95" s="1"/>
  <c r="A96" l="1"/>
  <c r="B96" s="1"/>
  <c r="A97" l="1"/>
  <c r="B97" s="1"/>
  <c r="A98" l="1"/>
  <c r="B98" s="1"/>
  <c r="A99" l="1"/>
  <c r="B99" s="1"/>
  <c r="A100" l="1"/>
  <c r="B100" s="1"/>
  <c r="A101" l="1"/>
  <c r="B101" s="1"/>
  <c r="A102" l="1"/>
  <c r="B102" s="1"/>
  <c r="A103" l="1"/>
  <c r="B103" s="1"/>
  <c r="A104" l="1"/>
  <c r="B104" s="1"/>
  <c r="A105" l="1"/>
  <c r="B105" s="1"/>
  <c r="A106" l="1"/>
  <c r="B106" s="1"/>
  <c r="A107" l="1"/>
  <c r="B107" s="1"/>
  <c r="A108" l="1"/>
  <c r="B108" s="1"/>
  <c r="A109" l="1"/>
  <c r="B109" s="1"/>
  <c r="A110" l="1"/>
  <c r="B110" s="1"/>
  <c r="A111" l="1"/>
  <c r="B111" s="1"/>
  <c r="A112" l="1"/>
  <c r="B112" s="1"/>
  <c r="A113" l="1"/>
  <c r="B113" s="1"/>
  <c r="A114" l="1"/>
  <c r="B114" s="1"/>
  <c r="A115" l="1"/>
  <c r="B115" s="1"/>
  <c r="A116" l="1"/>
  <c r="B116" s="1"/>
  <c r="A117" l="1"/>
  <c r="B117" s="1"/>
  <c r="A118" l="1"/>
  <c r="B118" s="1"/>
  <c r="C47"/>
  <c r="C70"/>
  <c r="C71"/>
  <c r="D71"/>
  <c r="C72"/>
  <c r="D72"/>
  <c r="C73"/>
  <c r="D73"/>
  <c r="C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74"/>
  <c r="D75" s="1"/>
  <c r="D74"/>
  <c r="C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70" s="1"/>
  <c r="D69"/>
  <c r="C118" l="1"/>
  <c r="D118" s="1"/>
  <c r="A119"/>
  <c r="B119" s="1"/>
  <c r="C119" l="1"/>
  <c r="D119" s="1"/>
  <c r="A120"/>
  <c r="B120" s="1"/>
  <c r="C120" l="1"/>
  <c r="D120" s="1"/>
  <c r="A121"/>
  <c r="B121" s="1"/>
  <c r="C121" l="1"/>
  <c r="D121" s="1"/>
  <c r="A122"/>
  <c r="B122" s="1"/>
  <c r="C122" l="1"/>
  <c r="D122" s="1"/>
  <c r="A123"/>
  <c r="B123" s="1"/>
  <c r="C123" l="1"/>
  <c r="D123" s="1"/>
  <c r="A124"/>
  <c r="B124" s="1"/>
  <c r="C124" l="1"/>
  <c r="D124" s="1"/>
  <c r="A125"/>
  <c r="B125" s="1"/>
  <c r="C125" l="1"/>
  <c r="D125" s="1"/>
  <c r="A126"/>
  <c r="B126" s="1"/>
  <c r="C126" l="1"/>
  <c r="D126" s="1"/>
  <c r="A127"/>
  <c r="B127" s="1"/>
  <c r="C127" l="1"/>
  <c r="D127" s="1"/>
  <c r="A128"/>
  <c r="B128" s="1"/>
  <c r="C128" l="1"/>
  <c r="D128" s="1"/>
  <c r="A129"/>
  <c r="B129" s="1"/>
  <c r="C129" l="1"/>
  <c r="D129" s="1"/>
  <c r="A130"/>
  <c r="B130" s="1"/>
  <c r="C130" l="1"/>
  <c r="D130" s="1"/>
  <c r="A131"/>
  <c r="B131" s="1"/>
  <c r="C131" l="1"/>
  <c r="D131" s="1"/>
  <c r="A132"/>
  <c r="B132" s="1"/>
  <c r="C132" l="1"/>
  <c r="D132" s="1"/>
  <c r="A133"/>
  <c r="B133" s="1"/>
  <c r="C133" l="1"/>
  <c r="D133" s="1"/>
  <c r="A134"/>
  <c r="B134" s="1"/>
  <c r="C134" l="1"/>
  <c r="D134" s="1"/>
  <c r="A135"/>
  <c r="B135" s="1"/>
  <c r="C135" l="1"/>
  <c r="D135" s="1"/>
  <c r="A136"/>
  <c r="B136" s="1"/>
  <c r="C136" l="1"/>
  <c r="D136" s="1"/>
  <c r="A137"/>
  <c r="B137" s="1"/>
  <c r="C137" l="1"/>
  <c r="D137" s="1"/>
  <c r="A138"/>
  <c r="B138" s="1"/>
  <c r="C138" l="1"/>
  <c r="D138" s="1"/>
  <c r="A139"/>
  <c r="B139" s="1"/>
  <c r="C139" l="1"/>
  <c r="D139" s="1"/>
  <c r="C48"/>
  <c r="D49" s="1"/>
  <c r="D48"/>
  <c r="I48" l="1"/>
  <c r="G48" s="1"/>
  <c r="K48"/>
  <c r="J48" s="1"/>
  <c r="I49"/>
  <c r="G49" s="1"/>
  <c r="I47"/>
  <c r="G47" s="1"/>
  <c r="I51" l="1"/>
  <c r="K47"/>
  <c r="I50"/>
  <c r="K49"/>
  <c r="J49" s="1"/>
  <c r="K50" l="1"/>
  <c r="K51"/>
  <c r="J47"/>
  <c r="J50" l="1"/>
  <c r="J51"/>
  <c r="M51"/>
  <c r="I52" s="1"/>
  <c r="I53" s="1"/>
  <c r="K52"/>
  <c r="K53" s="1"/>
  <c r="J52" l="1"/>
  <c r="J53"/>
  <c r="G50" s="1"/>
  <c r="G51" l="1"/>
  <c r="G52" l="1"/>
  <c r="I54" s="1"/>
  <c r="I57"/>
  <c r="G57" s="1"/>
  <c r="K57" l="1"/>
  <c r="J57" s="1"/>
  <c r="I58"/>
  <c r="G58" s="1"/>
  <c r="I56"/>
  <c r="G56" s="1"/>
  <c r="I60" l="1"/>
  <c r="K56"/>
  <c r="I59"/>
  <c r="K58"/>
  <c r="J58" s="1"/>
  <c r="K59" l="1"/>
  <c r="J56"/>
  <c r="K60"/>
  <c r="J59" l="1"/>
  <c r="J60"/>
  <c r="M60"/>
  <c r="I61" s="1"/>
  <c r="I62" s="1"/>
  <c r="K61"/>
  <c r="K62" s="1"/>
  <c r="J61" l="1"/>
  <c r="J62"/>
  <c r="G59" s="1"/>
  <c r="G60" l="1"/>
  <c r="G61" l="1"/>
  <c r="I63" s="1"/>
  <c r="I75"/>
  <c r="G75" s="1"/>
  <c r="I66"/>
  <c r="G66" s="1"/>
  <c r="K66" l="1"/>
  <c r="J66" s="1"/>
  <c r="I67"/>
  <c r="G67" s="1"/>
  <c r="I65"/>
  <c r="G65" s="1"/>
  <c r="K75"/>
  <c r="J75" s="1"/>
  <c r="I76"/>
  <c r="G76" s="1"/>
  <c r="I74"/>
  <c r="G74" s="1"/>
  <c r="I78" l="1"/>
  <c r="K74"/>
  <c r="I77"/>
  <c r="K76"/>
  <c r="J76" s="1"/>
  <c r="I69"/>
  <c r="K65"/>
  <c r="I68"/>
  <c r="K67"/>
  <c r="J67" s="1"/>
  <c r="K68" l="1"/>
  <c r="J65"/>
  <c r="K69"/>
  <c r="K77"/>
  <c r="J74"/>
  <c r="K78"/>
  <c r="J77" l="1"/>
  <c r="J78"/>
  <c r="M78"/>
  <c r="I79" s="1"/>
  <c r="I80" s="1"/>
  <c r="J68"/>
  <c r="J69"/>
  <c r="M69"/>
  <c r="I70" s="1"/>
  <c r="I71" s="1"/>
  <c r="K79"/>
  <c r="K80" s="1"/>
  <c r="K70"/>
  <c r="K71" s="1"/>
  <c r="J70" l="1"/>
  <c r="J79"/>
  <c r="J71"/>
  <c r="G68" s="1"/>
  <c r="J80"/>
  <c r="G77" s="1"/>
  <c r="G78" l="1"/>
  <c r="G69"/>
  <c r="G70" l="1"/>
  <c r="I72" s="1"/>
  <c r="G79"/>
  <c r="I81" s="1"/>
  <c r="B22" l="1"/>
  <c r="B36"/>
</calcChain>
</file>

<file path=xl/sharedStrings.xml><?xml version="1.0" encoding="utf-8"?>
<sst xmlns="http://schemas.openxmlformats.org/spreadsheetml/2006/main" count="124" uniqueCount="67">
  <si>
    <t>Monat = M =</t>
  </si>
  <si>
    <t>Tag = D =</t>
  </si>
  <si>
    <t>[mag]</t>
  </si>
  <si>
    <t>Interpolation mit drei Stützstellen</t>
  </si>
  <si>
    <t>Y</t>
  </si>
  <si>
    <t>n</t>
  </si>
  <si>
    <t>a =</t>
  </si>
  <si>
    <t>b =</t>
  </si>
  <si>
    <t>c =</t>
  </si>
  <si>
    <t>↴</t>
  </si>
  <si>
    <r>
      <t>ax</t>
    </r>
    <r>
      <rPr>
        <vertAlign val="superscript"/>
        <sz val="11"/>
        <color theme="1"/>
        <rFont val="Arial Unicode MS"/>
        <family val="2"/>
      </rPr>
      <t>2</t>
    </r>
  </si>
  <si>
    <r>
      <t>bx</t>
    </r>
    <r>
      <rPr>
        <vertAlign val="superscript"/>
        <sz val="11"/>
        <color theme="1"/>
        <rFont val="Arial Unicode MS"/>
        <family val="2"/>
      </rPr>
      <t>1</t>
    </r>
  </si>
  <si>
    <r>
      <t>cx</t>
    </r>
    <r>
      <rPr>
        <vertAlign val="superscript"/>
        <sz val="11"/>
        <color theme="1"/>
        <rFont val="Arial Unicode MS"/>
        <family val="2"/>
      </rPr>
      <t>0</t>
    </r>
  </si>
  <si>
    <t xml:space="preserve">                                     Ergebnis:</t>
  </si>
  <si>
    <t xml:space="preserve">                              Ergebnisse:</t>
  </si>
  <si>
    <r>
      <t xml:space="preserve">                                                        </t>
    </r>
    <r>
      <rPr>
        <sz val="11"/>
        <color theme="1"/>
        <rFont val="Arial Black"/>
        <family val="2"/>
      </rPr>
      <t>Magnituden  Korrektur</t>
    </r>
    <r>
      <rPr>
        <sz val="11"/>
        <color theme="1"/>
        <rFont val="Arial Unicode MS"/>
        <family val="2"/>
      </rPr>
      <t xml:space="preserve">  für  die  atmosphärische  Extinktion                                                                                             </t>
    </r>
  </si>
  <si>
    <r>
      <t>Höhe des Beobachtungsortes über NN = h</t>
    </r>
    <r>
      <rPr>
        <vertAlign val="subscript"/>
        <sz val="11"/>
        <color theme="1"/>
        <rFont val="Arial Unicode MS"/>
        <family val="2"/>
      </rPr>
      <t>NN</t>
    </r>
    <r>
      <rPr>
        <sz val="11"/>
        <color theme="1"/>
        <rFont val="Arial Unicode MS"/>
        <family val="2"/>
      </rPr>
      <t xml:space="preserve"> =</t>
    </r>
  </si>
  <si>
    <t xml:space="preserve">                                                                                                                B E R E C H N U N G E N:</t>
  </si>
  <si>
    <r>
      <t>Verlöschungspunkt = h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</si>
  <si>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Höhe des Himmelskörpers über dem Horizont beträgt: h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</si>
  <si>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 xml:space="preserve">   dadurch ergibt sich die vorauszusetzende Extinktion zu V₀ – V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E₀  =</t>
    </r>
  </si>
  <si>
    <r>
      <t xml:space="preserve">Allgemeine </t>
    </r>
    <r>
      <rPr>
        <sz val="11"/>
        <color theme="1"/>
        <rFont val="Arial Black"/>
        <family val="2"/>
      </rPr>
      <t xml:space="preserve">Eingaben: </t>
    </r>
  </si>
  <si>
    <r>
      <t>Genauigkeit von h</t>
    </r>
    <r>
      <rPr>
        <vertAlign val="subscript"/>
        <sz val="11"/>
        <color theme="1"/>
        <rFont val="Arial Unicode MS"/>
        <family val="2"/>
      </rPr>
      <t>E</t>
    </r>
    <r>
      <rPr>
        <sz val="11"/>
        <color theme="1"/>
        <rFont val="Arial Unicode MS"/>
        <family val="2"/>
      </rPr>
      <t xml:space="preserve"> auf 1 /  </t>
    </r>
  </si>
  <si>
    <r>
      <t>E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 xml:space="preserve"> [mag]</t>
    </r>
  </si>
  <si>
    <r>
      <t>E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 xml:space="preserve"> =</t>
    </r>
  </si>
  <si>
    <r>
      <t>h</t>
    </r>
    <r>
      <rPr>
        <vertAlign val="subscript"/>
        <sz val="11"/>
        <color theme="1"/>
        <rFont val="Arial Unicode MS"/>
        <family val="2"/>
      </rPr>
      <t>E1</t>
    </r>
    <r>
      <rPr>
        <sz val="11"/>
        <color theme="1"/>
        <rFont val="Arial Unicode MS"/>
        <family val="2"/>
      </rPr>
      <t xml:space="preserve"> =</t>
    </r>
  </si>
  <si>
    <r>
      <t>E</t>
    </r>
    <r>
      <rPr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=</t>
    </r>
  </si>
  <si>
    <r>
      <t>h</t>
    </r>
    <r>
      <rPr>
        <vertAlign val="subscript"/>
        <sz val="11"/>
        <color theme="1"/>
        <rFont val="Arial Unicode MS"/>
        <family val="2"/>
      </rPr>
      <t>E2</t>
    </r>
    <r>
      <rPr>
        <sz val="11"/>
        <color theme="1"/>
        <rFont val="Arial Unicode MS"/>
        <family val="2"/>
      </rPr>
      <t xml:space="preserve"> =</t>
    </r>
  </si>
  <si>
    <r>
      <t>E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=</t>
    </r>
  </si>
  <si>
    <r>
      <t>h</t>
    </r>
    <r>
      <rPr>
        <vertAlign val="subscript"/>
        <sz val="11"/>
        <color theme="1"/>
        <rFont val="Arial Unicode MS"/>
        <family val="2"/>
      </rPr>
      <t>E3</t>
    </r>
    <r>
      <rPr>
        <sz val="11"/>
        <color theme="1"/>
        <rFont val="Arial Unicode MS"/>
        <family val="2"/>
      </rPr>
      <t xml:space="preserve"> =</t>
    </r>
  </si>
  <si>
    <r>
      <t>E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 xml:space="preserve"> =</t>
    </r>
  </si>
  <si>
    <r>
      <t>h</t>
    </r>
    <r>
      <rPr>
        <vertAlign val="subscript"/>
        <sz val="11"/>
        <color theme="1"/>
        <rFont val="Arial Unicode MS"/>
        <family val="2"/>
      </rPr>
      <t>E</t>
    </r>
    <r>
      <rPr>
        <sz val="11"/>
        <color theme="1"/>
        <rFont val="Arial Unicode MS"/>
        <family val="2"/>
      </rPr>
      <t xml:space="preserve"> =</t>
    </r>
  </si>
  <si>
    <t>1. Iteration</t>
  </si>
  <si>
    <t>2. Iteration</t>
  </si>
  <si>
    <t>3. Iteration</t>
  </si>
  <si>
    <t>4. Iteration</t>
  </si>
  <si>
    <t>lambda = λ =</t>
  </si>
  <si>
    <t>[micron]</t>
  </si>
  <si>
    <t>Aray =</t>
  </si>
  <si>
    <t>air mass = x =</t>
  </si>
  <si>
    <t>jahreszeitlicher Faktor = n =</t>
  </si>
  <si>
    <t>Aoz =</t>
  </si>
  <si>
    <t>[mag] / air mass</t>
  </si>
  <si>
    <r>
      <t>1 / sin h</t>
    </r>
    <r>
      <rPr>
        <vertAlign val="subscript"/>
        <sz val="11"/>
        <color theme="1"/>
        <rFont val="Arial Unicode MS"/>
        <family val="2"/>
      </rPr>
      <t xml:space="preserve">E </t>
    </r>
    <r>
      <rPr>
        <sz val="11"/>
        <color theme="1"/>
        <rFont val="Arial Unicode MS"/>
        <family val="2"/>
      </rPr>
      <t>+ 0,025 ✶ EXP( –11 ✶ sin h</t>
    </r>
    <r>
      <rPr>
        <vertAlign val="subscript"/>
        <sz val="11"/>
        <color theme="1"/>
        <rFont val="Arial Unicode MS"/>
        <family val="2"/>
      </rPr>
      <t>E</t>
    </r>
    <r>
      <rPr>
        <sz val="11"/>
        <color theme="1"/>
        <rFont val="Arial Unicode MS"/>
        <family val="2"/>
      </rPr>
      <t xml:space="preserve"> )</t>
    </r>
  </si>
  <si>
    <r>
      <rPr>
        <sz val="11"/>
        <color theme="1"/>
        <rFont val="Arial Unicode MS"/>
        <family val="2"/>
      </rPr>
      <t xml:space="preserve"> = </t>
    </r>
    <r>
      <rPr>
        <sz val="11"/>
        <color theme="1"/>
        <rFont val="Arial Narrow"/>
        <family val="2"/>
      </rPr>
      <t>( Annahme von Daniel W. E. Green )</t>
    </r>
  </si>
  <si>
    <r>
      <t xml:space="preserve"> = </t>
    </r>
    <r>
      <rPr>
        <sz val="11"/>
        <color theme="1"/>
        <rFont val="Arial Narrow"/>
        <family val="2"/>
      </rPr>
      <t>( Annahme von Daniel W. E. Green )</t>
    </r>
    <r>
      <rPr>
        <sz val="11"/>
        <color theme="1"/>
        <rFont val="Arial Unicode MS"/>
        <family val="2"/>
      </rPr>
      <t xml:space="preserve"> [mag] / air mass</t>
    </r>
  </si>
  <si>
    <t>Aaer =</t>
  </si>
  <si>
    <r>
      <t xml:space="preserve"> = Aaer</t>
    </r>
    <r>
      <rPr>
        <vertAlign val="subscript"/>
        <sz val="11"/>
        <color theme="1"/>
        <rFont val="Arial Unicode MS"/>
        <family val="2"/>
      </rPr>
      <t>O</t>
    </r>
    <r>
      <rPr>
        <sz val="11"/>
        <color theme="1"/>
        <rFont val="Arial Unicode MS"/>
        <family val="2"/>
      </rPr>
      <t xml:space="preserve"> ✶ EXP( –h / 1500 )       [mag] / air mass</t>
    </r>
  </si>
  <si>
    <t xml:space="preserve"> = 0,1451✶ EXP( –h / 7996 )      [mag] / air mass</t>
  </si>
  <si>
    <t>EXCEL-Programm "EXTINKTION 2.0"</t>
  </si>
  <si>
    <r>
      <t xml:space="preserve">Der nebenstehenden Karte kann die ortsabhängige </t>
    </r>
    <r>
      <rPr>
        <sz val="11"/>
        <color theme="1"/>
        <rFont val="Arial Black"/>
        <family val="2"/>
      </rPr>
      <t>Klimakorrektur</t>
    </r>
    <r>
      <rPr>
        <sz val="11"/>
        <color theme="1"/>
        <rFont val="Arial Unicode MS"/>
        <family val="2"/>
      </rPr>
      <t xml:space="preserve"> in  </t>
    </r>
  </si>
  <si>
    <r>
      <t xml:space="preserve">Ortsabhängige </t>
    </r>
    <r>
      <rPr>
        <sz val="11"/>
        <color theme="1"/>
        <rFont val="Arial Black"/>
        <family val="2"/>
      </rPr>
      <t>Klimakorrektur</t>
    </r>
    <r>
      <rPr>
        <sz val="11"/>
        <color theme="1"/>
        <rFont val="Arial Unicode MS"/>
        <family val="2"/>
      </rPr>
      <t xml:space="preserve"> in Tagen = Do =</t>
    </r>
  </si>
  <si>
    <r>
      <t>Tagen = D</t>
    </r>
    <r>
      <rPr>
        <vertAlign val="subscript"/>
        <sz val="11"/>
        <color theme="1"/>
        <rFont val="Arial Unicode MS"/>
        <family val="2"/>
      </rPr>
      <t>O</t>
    </r>
    <r>
      <rPr>
        <sz val="11"/>
        <color theme="1"/>
        <rFont val="Arial Unicode MS"/>
        <family val="2"/>
      </rPr>
      <t xml:space="preserve"> = Tage seit dem astronomischen Frühlingsbeginn für einen       </t>
    </r>
  </si>
  <si>
    <r>
      <rPr>
        <b/>
        <sz val="11"/>
        <color theme="1"/>
        <rFont val="Times New Roman"/>
        <family val="1"/>
      </rPr>
      <t>II.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Narrow"/>
        <family val="2"/>
      </rPr>
      <t>Berechnung des momentanen Verlöschungspunktes eines Himmelskörpers = h</t>
    </r>
    <r>
      <rPr>
        <vertAlign val="subscript"/>
        <sz val="11"/>
        <color theme="1"/>
        <rFont val="Arial Narrow"/>
        <family val="2"/>
      </rPr>
      <t>E</t>
    </r>
    <r>
      <rPr>
        <sz val="11"/>
        <color theme="1"/>
        <rFont val="Arial Narrow"/>
        <family val="2"/>
      </rPr>
      <t xml:space="preserve">; 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Black"/>
        <family val="2"/>
      </rPr>
      <t>Eingaben:</t>
    </r>
  </si>
  <si>
    <r>
      <rPr>
        <b/>
        <sz val="11"/>
        <color theme="1"/>
        <rFont val="Times New Roman"/>
        <family val="1"/>
      </rPr>
      <t>I.</t>
    </r>
    <r>
      <rPr>
        <sz val="11"/>
        <color theme="1"/>
        <rFont val="Arial Unicode MS"/>
        <family val="2"/>
      </rPr>
      <t xml:space="preserve"> Berechnung der momentanen Extinktion</t>
    </r>
    <r>
      <rPr>
        <sz val="11"/>
        <color theme="1"/>
        <rFont val="Calibri"/>
        <family val="2"/>
        <scheme val="minor"/>
      </rPr>
      <t xml:space="preserve"> = E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;</t>
    </r>
    <r>
      <rPr>
        <vertAlign val="subscript"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 Black"/>
        <family val="2"/>
      </rPr>
      <t>Eingabe:</t>
    </r>
  </si>
  <si>
    <t>©  Dipl.– Ing. Holger Filling, Lindenstraße 66, D – 58566 Kierspe</t>
  </si>
  <si>
    <r>
      <t xml:space="preserve"> = A</t>
    </r>
    <r>
      <rPr>
        <vertAlign val="subscript"/>
        <sz val="11"/>
        <color theme="1"/>
        <rFont val="Arial Unicode MS"/>
        <family val="2"/>
      </rPr>
      <t>O</t>
    </r>
    <r>
      <rPr>
        <sz val="11"/>
        <color theme="1"/>
        <rFont val="Arial Unicode MS"/>
        <family val="2"/>
      </rPr>
      <t xml:space="preserve"> ✶ λ POTENZ –α</t>
    </r>
    <r>
      <rPr>
        <vertAlign val="subscript"/>
        <sz val="11"/>
        <color theme="1"/>
        <rFont val="Arial Unicode MS"/>
        <family val="2"/>
      </rPr>
      <t>O</t>
    </r>
  </si>
  <si>
    <r>
      <rPr>
        <sz val="11"/>
        <color theme="1"/>
        <rFont val="Arial Unicode MS"/>
        <family val="2"/>
      </rPr>
      <t xml:space="preserve"> = </t>
    </r>
    <r>
      <rPr>
        <sz val="11"/>
        <color theme="1"/>
        <rFont val="Arial Narrow"/>
        <family val="2"/>
      </rPr>
      <t>( Annahme von Holger Filling für ein beliebiges Datum )</t>
    </r>
  </si>
  <si>
    <r>
      <t xml:space="preserve"> = sin ( 30 ✶ M + D – 111 – D</t>
    </r>
    <r>
      <rPr>
        <vertAlign val="subscript"/>
        <sz val="11"/>
        <color theme="1"/>
        <rFont val="Arial Unicode MS"/>
        <family val="2"/>
      </rPr>
      <t>O</t>
    </r>
    <r>
      <rPr>
        <sz val="11"/>
        <color theme="1"/>
        <rFont val="Arial Unicode MS"/>
        <family val="2"/>
      </rPr>
      <t xml:space="preserve"> )</t>
    </r>
  </si>
  <si>
    <r>
      <t>Extinktion im Zenit = E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 =</t>
    </r>
  </si>
  <si>
    <r>
      <t xml:space="preserve"> Die visuelle Helligkeit des beobachteten Himmelskörpers beträgt: V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</t>
    </r>
  </si>
  <si>
    <t>Visuelle Grenzhelligkeit der Sterne am Beobachtungsort: V₀  =</t>
  </si>
  <si>
    <r>
      <t>Aaer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</si>
  <si>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r>
      <t xml:space="preserve">Extinktion im Zenit </t>
    </r>
    <r>
      <rPr>
        <vertAlign val="subscript"/>
        <sz val="12"/>
        <color theme="1"/>
        <rFont val="Calibri"/>
        <family val="2"/>
        <scheme val="minor"/>
      </rPr>
      <t>( air mass = x = 1 )</t>
    </r>
    <r>
      <rPr>
        <sz val="12"/>
        <color theme="1"/>
        <rFont val="Calibri"/>
        <family val="2"/>
        <scheme val="minor"/>
      </rPr>
      <t xml:space="preserve"> = Aray + Aaer + Aoz = A' =</t>
    </r>
  </si>
  <si>
    <r>
      <t>h</t>
    </r>
    <r>
      <rPr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[ ° ]</t>
    </r>
  </si>
  <si>
    <r>
      <t>A</t>
    </r>
    <r>
      <rPr>
        <vertAlign val="sub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=</t>
    </r>
  </si>
  <si>
    <r>
      <t>(nach Green: α</t>
    </r>
    <r>
      <rPr>
        <vertAlign val="subscript"/>
        <sz val="11"/>
        <color theme="1"/>
        <rFont val="Calibri"/>
        <family val="2"/>
        <scheme val="minor"/>
      </rPr>
      <t>OWinter</t>
    </r>
    <r>
      <rPr>
        <sz val="11"/>
        <color theme="1"/>
        <rFont val="Calibri"/>
        <family val="2"/>
        <scheme val="minor"/>
      </rPr>
      <t xml:space="preserve"> = 0,7709; α</t>
    </r>
    <r>
      <rPr>
        <vertAlign val="subscript"/>
        <sz val="11"/>
        <color theme="1"/>
        <rFont val="Calibri"/>
        <family val="2"/>
        <scheme val="minor"/>
      </rPr>
      <t>OFrühling und Herbst</t>
    </r>
    <r>
      <rPr>
        <sz val="11"/>
        <color theme="1"/>
        <rFont val="Calibri"/>
        <family val="2"/>
        <scheme val="minor"/>
      </rPr>
      <t xml:space="preserve"> = 1,3002; α</t>
    </r>
    <r>
      <rPr>
        <vertAlign val="subscript"/>
        <sz val="11"/>
        <color theme="1"/>
        <rFont val="Calibri"/>
        <family val="2"/>
        <scheme val="minor"/>
      </rPr>
      <t>OSommer</t>
    </r>
    <r>
      <rPr>
        <sz val="11"/>
        <color theme="1"/>
        <rFont val="Calibri"/>
        <family val="2"/>
        <scheme val="minor"/>
      </rPr>
      <t xml:space="preserve"> = 1,6900) α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alpha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</si>
</sst>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>
  <numFmts count="8">
    <numFmt numFmtId="164" formatCode="0.000000"/>
    <numFmt numFmtId="165" formatCode="0.000"/>
    <numFmt numFmtId="166" formatCode="0.0000000"/>
    <numFmt numFmtId="167" formatCode="0.00000"/>
    <numFmt numFmtId="168" formatCode="0.0"/>
    <numFmt numFmtId="169" formatCode="0.000000000000000"/>
    <numFmt numFmtId="170" formatCode="0.0000"/>
    <numFmt numFmtId="171" formatCode="0.00000000"/>
  </numFmts>
  <fonts count="1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vertAlign val="subscript"/>
      <sz val="11"/>
      <color theme="1"/>
      <name val="Arial Unicode MS"/>
      <family val="2"/>
    </font>
    <font>
      <sz val="10"/>
      <color theme="1"/>
      <name val="Arial Unicode MS"/>
      <family val="2"/>
    </font>
    <font>
      <vertAlign val="superscript"/>
      <sz val="11"/>
      <color theme="1"/>
      <name val="Arial Unicode MS"/>
      <family val="2"/>
    </font>
    <font>
      <b/>
      <sz val="11"/>
      <color theme="1"/>
      <name val="Times New Roman"/>
      <family val="1"/>
    </font>
    <font>
      <sz val="11"/>
      <color theme="1"/>
      <name val="Arial Black"/>
      <family val="2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Unicode MS"/>
      <family val="2"/>
    </font>
    <font>
      <vertAlign val="subscript"/>
      <sz val="11"/>
      <color theme="1"/>
      <name val="Arial Narrow"/>
      <family val="2"/>
    </font>
    <font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165" fontId="1" fillId="0" borderId="0" xfId="0" applyNumberFormat="1" applyFont="1"/>
    <xf numFmtId="16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168" fontId="1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2" fontId="1" fillId="0" borderId="0" xfId="0" applyNumberFormat="1" applyFont="1"/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26</xdr:row>
      <xdr:rowOff>63499</xdr:rowOff>
    </xdr:from>
    <xdr:to>
      <xdr:col>4</xdr:col>
      <xdr:colOff>211666</xdr:colOff>
      <xdr:row>31</xdr:row>
      <xdr:rowOff>3206750</xdr:rowOff>
    </xdr:to>
    <xdr:pic>
      <xdr:nvPicPr>
        <xdr:cNvPr id="2" name="Grafik 1" descr="4. klimatischer Frühlingsbeginn in Deutschlan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0" y="5323416"/>
          <a:ext cx="3164416" cy="425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2"/>
  <sheetViews>
    <sheetView tabSelected="1" topLeftCell="A34" zoomScale="90" zoomScaleNormal="90" zoomScaleSheetLayoutView="100" workbookViewId="0">
      <selection activeCell="B40" sqref="B40"/>
    </sheetView>
  </sheetViews>
  <sheetFormatPr baseColWidth="10" defaultRowHeight="15"/>
  <cols>
    <col min="1" max="1" width="78.28515625" customWidth="1"/>
    <col min="2" max="2" width="21.42578125" customWidth="1"/>
    <col min="3" max="3" width="13.28515625" customWidth="1"/>
    <col min="4" max="4" width="10.28515625" customWidth="1"/>
    <col min="5" max="5" width="11.5703125" customWidth="1"/>
    <col min="6" max="6" width="10.140625" customWidth="1"/>
    <col min="7" max="7" width="11.85546875" customWidth="1"/>
    <col min="8" max="8" width="7.7109375" customWidth="1"/>
    <col min="9" max="9" width="10.140625" customWidth="1"/>
    <col min="10" max="10" width="7.7109375" customWidth="1"/>
    <col min="11" max="11" width="6.85546875" customWidth="1"/>
    <col min="12" max="12" width="6.42578125" customWidth="1"/>
    <col min="13" max="13" width="7.140625" customWidth="1"/>
  </cols>
  <sheetData>
    <row r="2" spans="1:21" ht="15.75" customHeight="1">
      <c r="A2" s="6" t="s">
        <v>15</v>
      </c>
      <c r="B2" s="32"/>
      <c r="C2" s="32"/>
      <c r="D2" s="32"/>
      <c r="E2" s="32"/>
    </row>
    <row r="3" spans="1:21" ht="15.75" customHeight="1">
      <c r="A3" s="6"/>
      <c r="B3" s="32"/>
      <c r="C3" s="32"/>
      <c r="D3" s="32"/>
      <c r="E3" s="32"/>
    </row>
    <row r="4" spans="1:21" ht="17.25" customHeight="1">
      <c r="A4" s="7" t="s">
        <v>22</v>
      </c>
      <c r="B4" s="36">
        <v>1000</v>
      </c>
      <c r="C4" s="37" t="str">
        <f>IF(B4/10=INT(B4/10),IF(B4&lt;1000,"Die Genauigkeit muss mindestens 1/1000 betragen!","[ ° ]"),"Eingabe nur auf ganze tausender möglich!")</f>
        <v>[ ° ]</v>
      </c>
      <c r="D4" s="38"/>
      <c r="E4" s="38"/>
    </row>
    <row r="5" spans="1:21" ht="15.75" customHeight="1">
      <c r="A5" s="7" t="s">
        <v>21</v>
      </c>
      <c r="B5" s="36" t="s">
        <v>9</v>
      </c>
      <c r="C5" s="37"/>
      <c r="D5" s="38"/>
      <c r="E5" s="38"/>
    </row>
    <row r="6" spans="1:21" ht="18.75">
      <c r="A6" s="7" t="s">
        <v>51</v>
      </c>
      <c r="B6" s="36">
        <v>0</v>
      </c>
      <c r="C6" s="37"/>
      <c r="D6" s="38"/>
      <c r="E6" s="38"/>
    </row>
    <row r="7" spans="1:21" ht="16.5">
      <c r="A7" s="7" t="s">
        <v>0</v>
      </c>
      <c r="B7" s="17">
        <v>12</v>
      </c>
      <c r="C7" s="37" t="str">
        <f>IF(OR(B7&lt;1,B7&gt;12),"Ungültige Eingabe: M nur zwischen 1 und 12 möglich!","o.k.")</f>
        <v>o.k.</v>
      </c>
      <c r="D7" s="38"/>
      <c r="E7" s="3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6.5">
      <c r="A8" s="7" t="s">
        <v>1</v>
      </c>
      <c r="B8" s="17">
        <v>21</v>
      </c>
      <c r="C8" s="37" t="str">
        <f>IF(OR(B8&lt;1,B8&gt;31),"Ungültige Eingabe: D nur zwischen 1 und max. 31 möglich!","o.k.")</f>
        <v>o.k.</v>
      </c>
      <c r="D8" s="38"/>
      <c r="E8" s="3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>
      <c r="A9" s="7" t="s">
        <v>16</v>
      </c>
      <c r="B9" s="17">
        <v>0</v>
      </c>
      <c r="C9" s="39" t="str">
        <f>IF(OR(B9&lt;0,B9&gt;3000),"Ungültige Eingabe; h nur zwischen 0 und 3000 [m] ü. NN möglich!","[m]")</f>
        <v>[m]</v>
      </c>
      <c r="D9" s="38"/>
      <c r="E9" s="3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>
      <c r="A10" s="7"/>
      <c r="B10" s="40" t="str">
        <f>IF(OR(B7&lt;0,B7&gt;12),"ungültige Eingabe! M nur zwischen 1 und 12","")</f>
        <v/>
      </c>
      <c r="C10" s="38"/>
      <c r="D10" s="38"/>
      <c r="E10" s="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7.25" customHeight="1">
      <c r="A11" s="10" t="s">
        <v>54</v>
      </c>
      <c r="B11" s="17" t="s">
        <v>9</v>
      </c>
      <c r="C11" s="38"/>
      <c r="D11" s="38"/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.25" customHeight="1">
      <c r="A12" s="22" t="s">
        <v>19</v>
      </c>
      <c r="B12" s="17">
        <v>10</v>
      </c>
      <c r="C12" s="39" t="str">
        <f>IF(OR(B12&lt;0,B12&gt;90),"Ungültige Eingabe: h nur zwischen 0° und 90° möglich!","[ ° ]")</f>
        <v>[ ° ]</v>
      </c>
      <c r="D12" s="38"/>
      <c r="E12" s="3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customHeight="1">
      <c r="A13" s="15" t="s">
        <v>13</v>
      </c>
      <c r="B13" s="17"/>
      <c r="C13" s="39"/>
      <c r="D13" s="38"/>
      <c r="E13" s="3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customHeight="1">
      <c r="A14" s="41" t="str">
        <f>"Die Extinktion in "&amp;B12&amp;"° Höhe auf einer Höhe von "&amp;B9&amp;" m ü. NN am "&amp;B8&amp;". "&amp;B7&amp;". beträgt  E₀ ="</f>
        <v>Die Extinktion in 10° Höhe auf einer Höhe von 0 m ü. NN am 21. 12. beträgt  E₀ =</v>
      </c>
      <c r="B14" s="31" t="str">
        <f>INT(1/(SIN(B12*PI()/180)+0.025*EXP(-11*SIN(B12*PI()/180)))*B45*B4/10+0.5)/B4*10&amp;" [mag]"</f>
        <v>1,38 [mag]</v>
      </c>
      <c r="C14" s="42"/>
      <c r="D14" s="38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6.5">
      <c r="A15" s="38"/>
      <c r="B15" s="55"/>
      <c r="C15" s="39"/>
      <c r="D15" s="38"/>
      <c r="E15" s="3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7.25" customHeight="1">
      <c r="A16" s="10" t="s">
        <v>53</v>
      </c>
      <c r="B16" s="16" t="s">
        <v>9</v>
      </c>
      <c r="C16" s="39"/>
      <c r="D16" s="38"/>
      <c r="E16" s="3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>
      <c r="A17" s="22" t="s">
        <v>61</v>
      </c>
      <c r="B17" s="16">
        <v>6</v>
      </c>
      <c r="C17" s="38" t="s">
        <v>2</v>
      </c>
      <c r="D17" s="38"/>
      <c r="E17" s="3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>
      <c r="A18" s="22" t="s">
        <v>60</v>
      </c>
      <c r="B18" s="17">
        <v>1.25</v>
      </c>
      <c r="C18" s="38" t="s">
        <v>2</v>
      </c>
      <c r="D18" s="38"/>
      <c r="E18" s="3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 customHeight="1">
      <c r="A19" s="15" t="s">
        <v>14</v>
      </c>
      <c r="B19" s="17" t="s">
        <v>9</v>
      </c>
      <c r="C19" s="38"/>
      <c r="D19" s="38"/>
      <c r="E19" s="3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7.25" customHeight="1">
      <c r="A20" s="23" t="s">
        <v>59</v>
      </c>
      <c r="B20" s="31">
        <f>INT(B45*B4/10+0.5)/B4/0.1</f>
        <v>0.25</v>
      </c>
      <c r="C20" s="43" t="s">
        <v>2</v>
      </c>
      <c r="D20" s="38"/>
      <c r="E20" s="3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6.5" customHeight="1">
      <c r="A21" s="23" t="s">
        <v>20</v>
      </c>
      <c r="B21" s="44">
        <f>INT((B17-B18)*B4+0.5)/B4</f>
        <v>4.75</v>
      </c>
      <c r="C21" s="43" t="str">
        <f>IF(INT((B17-B18)*B4+0.5)/B4&lt;B47,"Die Extinktion muss mehr als "&amp;INT(B47*B4+0.5)/B4&amp;" [mag] betragen!","[mag]")</f>
        <v>[mag]</v>
      </c>
      <c r="D21" s="38"/>
      <c r="E21" s="3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>
      <c r="A22" s="41" t="s">
        <v>18</v>
      </c>
      <c r="B22" s="31" t="str">
        <f>IF(INT((B17-B18)*B4+0.5)/B4&lt;B47,"xxx",INT(I81*B4+0.5)/B4&amp;"° = "&amp;INT(INT(ABS(I81)*3600+0.4)/3600)&amp;"° "&amp;IF(INT(MOD(INT(ABS(I81)*3600+0.4)/60,60))&lt;10,"0"&amp;INT(MOD(INT(ABS(I81)*3600+0.4)/60,60)),INT(MOD(INT(ABS(I81)*3600+0.4)/60,60)))&amp;"',"&amp;INT(MOD(INT(ABS(I81*3600)+0.4),60)/6))</f>
        <v>1,977° = 1° 58',6</v>
      </c>
      <c r="C22" s="43" t="str">
        <f>IF(INT((B17-B18)*B4+0.5)/B4&lt;B47,"xxx","über dem mathematischen Horizont (h₀ = 0°)")</f>
        <v>über dem mathematischen Horizont (h₀ = 0°)</v>
      </c>
      <c r="D22" s="38"/>
      <c r="E22" s="3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6.5">
      <c r="A23" s="19"/>
      <c r="B23" s="33"/>
      <c r="C23" s="33"/>
      <c r="D23" s="3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5">
      <c r="A24" s="1"/>
      <c r="B24" s="1" t="s">
        <v>49</v>
      </c>
      <c r="C24" s="35"/>
      <c r="D24" s="3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6.5">
      <c r="A25" s="1"/>
      <c r="B25" s="1" t="s">
        <v>55</v>
      </c>
      <c r="C25" s="35"/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5">
      <c r="A26" s="46"/>
      <c r="B26" s="35"/>
      <c r="C26" s="35"/>
      <c r="D26" s="3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.75">
      <c r="A27" s="34" t="s">
        <v>50</v>
      </c>
      <c r="B27" s="35"/>
      <c r="C27" s="35"/>
      <c r="D27" s="3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>
      <c r="A28" s="34" t="s">
        <v>52</v>
      </c>
      <c r="B28" s="35"/>
      <c r="C28" s="35"/>
      <c r="D28" s="3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6.5">
      <c r="A29" s="50" t="str">
        <f>"                     gegebenen Ort in Deutschland entnommen werden."</f>
        <v xml:space="preserve">                     gegebenen Ort in Deutschland entnommen werden.</v>
      </c>
      <c r="B29" s="35"/>
      <c r="C29" s="35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5">
      <c r="A30" s="34"/>
      <c r="B30" s="35"/>
      <c r="C30" s="35"/>
      <c r="D30" s="3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5">
      <c r="A31" s="34"/>
      <c r="B31" s="35"/>
      <c r="C31" s="35"/>
      <c r="D31" s="3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55.7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37" ht="15.7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37" ht="18.75">
      <c r="A34" s="18" t="s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37" ht="18">
      <c r="A35" s="51" t="s">
        <v>39</v>
      </c>
      <c r="B35" s="29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6.5">
      <c r="A36" s="51" t="s">
        <v>39</v>
      </c>
      <c r="B36" s="29">
        <f>1/(SIN(I81*PI()/180)+0.025*EXP(-11*SIN(I81*PI()/180)))</f>
        <v>19.377935229794492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6.5">
      <c r="A37" s="51" t="s">
        <v>36</v>
      </c>
      <c r="B37" s="29">
        <v>0.51</v>
      </c>
      <c r="C37" s="1" t="s">
        <v>37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>
      <c r="A38" s="51" t="s">
        <v>65</v>
      </c>
      <c r="B38" s="29">
        <v>0.05</v>
      </c>
      <c r="C38" s="49" t="s">
        <v>44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">
      <c r="A39" s="51" t="s">
        <v>40</v>
      </c>
      <c r="B39" s="29">
        <f>SIN((30*B7+B8-111-B6)*PI()/180)</f>
        <v>-1</v>
      </c>
      <c r="C39" s="1" t="s">
        <v>58</v>
      </c>
      <c r="D39" s="1"/>
      <c r="E39" s="1"/>
      <c r="F39" s="1"/>
      <c r="G39" s="48" t="str">
        <f>"( Annahme von Holger Filling )        "</f>
        <v xml:space="preserve">( Annahme von Holger Filling )        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">
      <c r="A40" s="19" t="s">
        <v>66</v>
      </c>
      <c r="B40" s="29">
        <f>1.3002+IF(B39&gt;0,0.3898*B39,0.5293*B39)</f>
        <v>0.77090000000000003</v>
      </c>
      <c r="C40" s="49" t="s">
        <v>57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>
      <c r="A41" s="51" t="s">
        <v>62</v>
      </c>
      <c r="B41" s="29">
        <f>B38*POWER(B37,-B40)</f>
        <v>8.4024155378896445E-2</v>
      </c>
      <c r="C41" s="1" t="s">
        <v>56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6.5">
      <c r="A42" s="51" t="s">
        <v>38</v>
      </c>
      <c r="B42" s="29">
        <f>0.1451*EXP(-B9/7996)</f>
        <v>0.14510000000000001</v>
      </c>
      <c r="C42" s="1" t="s">
        <v>48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">
      <c r="A43" s="51" t="s">
        <v>46</v>
      </c>
      <c r="B43" s="29">
        <f>B41*EXP(-B9/1500)</f>
        <v>8.4024155378896445E-2</v>
      </c>
      <c r="C43" s="1" t="s">
        <v>47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6.5">
      <c r="A44" s="51" t="s">
        <v>41</v>
      </c>
      <c r="B44" s="29">
        <v>1.6E-2</v>
      </c>
      <c r="C44" s="1" t="s">
        <v>45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>
      <c r="A45" s="51" t="s">
        <v>63</v>
      </c>
      <c r="B45" s="29">
        <f>B42+B43+B44</f>
        <v>0.24512415537889648</v>
      </c>
      <c r="C45" s="1" t="s">
        <v>42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25" customHeight="1">
      <c r="A46" s="51" t="s">
        <v>64</v>
      </c>
      <c r="B46" s="47" t="s">
        <v>23</v>
      </c>
      <c r="C46" s="1"/>
      <c r="D46" s="1"/>
      <c r="E46" s="1"/>
      <c r="F46" s="6"/>
      <c r="G46" s="7"/>
      <c r="H46" s="24" t="s">
        <v>3</v>
      </c>
      <c r="I46" s="8" t="s">
        <v>4</v>
      </c>
      <c r="J46" s="9" t="s">
        <v>10</v>
      </c>
      <c r="K46" s="9" t="s">
        <v>11</v>
      </c>
      <c r="L46" s="9" t="s">
        <v>12</v>
      </c>
      <c r="M46" s="9" t="s">
        <v>5</v>
      </c>
      <c r="N46" s="1"/>
      <c r="O46" s="1"/>
      <c r="P46" s="1"/>
      <c r="Q46" s="1"/>
      <c r="R46" s="1"/>
      <c r="S46" s="1"/>
      <c r="T46" s="1"/>
      <c r="U46" s="1"/>
    </row>
    <row r="47" spans="1:37" ht="18">
      <c r="A47" s="1">
        <v>91</v>
      </c>
      <c r="B47" s="45">
        <f>1/(SIN(A47*PI()/180)+0.025*EXP(-11*SIN(A47*PI()/180)))*B45</f>
        <v>0.24516139210943341</v>
      </c>
      <c r="C47" s="1">
        <f>IF(B46&lt;B21,0,1)</f>
        <v>1</v>
      </c>
      <c r="D47" s="1">
        <v>0</v>
      </c>
      <c r="E47" s="1"/>
      <c r="F47" s="7" t="s">
        <v>24</v>
      </c>
      <c r="G47" s="52">
        <f>1/(SIN(I47*PI()/180)+0.025*EXP(-11*SIN(I47*PI()/180)))*B45</f>
        <v>6.4361435684733044</v>
      </c>
      <c r="H47" s="7" t="s">
        <v>25</v>
      </c>
      <c r="I47" s="11">
        <f>I48+1</f>
        <v>1</v>
      </c>
      <c r="J47" s="25">
        <f>K47*K47</f>
        <v>41.423944034000279</v>
      </c>
      <c r="K47" s="25">
        <f>G47</f>
        <v>6.4361435684733044</v>
      </c>
      <c r="L47" s="25">
        <v>1</v>
      </c>
      <c r="M47" s="9"/>
      <c r="N47" s="1"/>
      <c r="O47" s="1"/>
      <c r="P47" s="1"/>
      <c r="Q47" s="1"/>
      <c r="R47" s="1"/>
      <c r="S47" s="1"/>
      <c r="T47" s="1"/>
      <c r="U47" s="1"/>
    </row>
    <row r="48" spans="1:37" ht="18">
      <c r="A48" s="1">
        <f>A47-1</f>
        <v>90</v>
      </c>
      <c r="B48" s="45">
        <f>1/(SIN(A48*PI()/180)+0.025*EXP(-11*SIN(A48*PI()/180)))*B45</f>
        <v>0.24512405302918175</v>
      </c>
      <c r="C48" s="1">
        <f>IF(B47&lt;B21,0,1)</f>
        <v>0</v>
      </c>
      <c r="D48" s="1">
        <f t="shared" ref="D48:D79" si="0">IF(C48&gt;C47,A48,0)</f>
        <v>0</v>
      </c>
      <c r="E48" s="1"/>
      <c r="F48" s="7" t="s">
        <v>26</v>
      </c>
      <c r="G48" s="52">
        <f>1/(SIN(I48*PI()/180)+0.025*EXP(-11*SIN(I48*PI()/180)))*B45</f>
        <v>9.8049662151558596</v>
      </c>
      <c r="H48" s="7" t="s">
        <v>27</v>
      </c>
      <c r="I48" s="11">
        <f>SUM(D47:D139)</f>
        <v>0</v>
      </c>
      <c r="J48" s="25">
        <f>K48*K48</f>
        <v>96.137362480347818</v>
      </c>
      <c r="K48" s="25">
        <f>G48</f>
        <v>9.8049662151558596</v>
      </c>
      <c r="L48" s="25">
        <v>1</v>
      </c>
      <c r="M48" s="9"/>
      <c r="N48" s="1"/>
      <c r="O48" s="1"/>
      <c r="P48" s="1"/>
      <c r="Q48" s="1"/>
      <c r="R48" s="1"/>
      <c r="S48" s="1"/>
      <c r="T48" s="1"/>
      <c r="U48" s="1"/>
    </row>
    <row r="49" spans="1:21" ht="18">
      <c r="A49" s="1">
        <f t="shared" ref="A49:A112" si="1">A48-1</f>
        <v>89</v>
      </c>
      <c r="B49" s="45">
        <f>1/(SIN(A49*PI()/180)+0.025*EXP(-11*SIN(A49*PI()/180)))*B45</f>
        <v>0.24516139210943341</v>
      </c>
      <c r="C49" s="1">
        <f>IF(B48&lt;B21,0,1)</f>
        <v>0</v>
      </c>
      <c r="D49" s="1">
        <f t="shared" si="0"/>
        <v>0</v>
      </c>
      <c r="E49" s="1"/>
      <c r="F49" s="7" t="s">
        <v>28</v>
      </c>
      <c r="G49" s="52">
        <f>1/(SIN(I49*PI()/180)+0.025*EXP(-11*SIN(I49*PI()/180)))*B45</f>
        <v>19.092683001770101</v>
      </c>
      <c r="H49" s="7" t="s">
        <v>29</v>
      </c>
      <c r="I49" s="11">
        <f>I48-1</f>
        <v>-1</v>
      </c>
      <c r="J49" s="25">
        <f>K49*K49</f>
        <v>364.53054420608095</v>
      </c>
      <c r="K49" s="25">
        <f>G49</f>
        <v>19.092683001770101</v>
      </c>
      <c r="L49" s="25">
        <v>1</v>
      </c>
      <c r="M49" s="9"/>
      <c r="N49" s="1"/>
      <c r="O49" s="1"/>
      <c r="P49" s="1"/>
      <c r="Q49" s="1"/>
      <c r="R49" s="1"/>
      <c r="S49" s="1"/>
      <c r="T49" s="1"/>
      <c r="U49" s="1"/>
    </row>
    <row r="50" spans="1:21" ht="16.5">
      <c r="A50" s="1">
        <f t="shared" si="1"/>
        <v>88</v>
      </c>
      <c r="B50" s="45">
        <f>1/(SIN(A50*PI()/180)+0.025*EXP(-11*SIN(A50*PI()/180)))*B45</f>
        <v>0.24527346624680771</v>
      </c>
      <c r="C50" s="1">
        <f>IF(B49&lt;B21,0,1)</f>
        <v>0</v>
      </c>
      <c r="D50" s="1">
        <f t="shared" si="0"/>
        <v>0</v>
      </c>
      <c r="E50" s="1"/>
      <c r="F50" s="7" t="s">
        <v>6</v>
      </c>
      <c r="G50" s="11">
        <f>I53/J53</f>
        <v>1.4946464820807328E-2</v>
      </c>
      <c r="H50" s="11"/>
      <c r="I50" s="11">
        <f>I47-I48</f>
        <v>1</v>
      </c>
      <c r="J50" s="25">
        <f>J47-J48</f>
        <v>-54.713418446347539</v>
      </c>
      <c r="K50" s="25">
        <f>K47-K48</f>
        <v>-3.3688226466825553</v>
      </c>
      <c r="L50" s="25">
        <f>L47-L48</f>
        <v>0</v>
      </c>
      <c r="M50" s="9"/>
      <c r="N50" s="1"/>
      <c r="O50" s="1"/>
      <c r="P50" s="1"/>
      <c r="Q50" s="1"/>
      <c r="R50" s="1"/>
      <c r="S50" s="1"/>
      <c r="T50" s="1"/>
      <c r="U50" s="1"/>
    </row>
    <row r="51" spans="1:21" ht="16.5">
      <c r="A51" s="1">
        <f t="shared" si="1"/>
        <v>87</v>
      </c>
      <c r="B51" s="45">
        <f>1/(SIN(A51*PI()/180)+0.025*EXP(-11*SIN(A51*PI()/180)))*B45</f>
        <v>0.24546044634280673</v>
      </c>
      <c r="C51" s="1">
        <f>IF(B50&lt;B21,0,1)</f>
        <v>0</v>
      </c>
      <c r="D51" s="1">
        <f t="shared" si="0"/>
        <v>0</v>
      </c>
      <c r="E51" s="1"/>
      <c r="F51" s="7" t="s">
        <v>7</v>
      </c>
      <c r="G51" s="11">
        <f>(I51-J51*G50)/K51</f>
        <v>-0.53958678585365538</v>
      </c>
      <c r="H51" s="12"/>
      <c r="I51" s="11">
        <f>I47-I49</f>
        <v>2</v>
      </c>
      <c r="J51" s="25">
        <f>J47-J49</f>
        <v>-323.10660017208068</v>
      </c>
      <c r="K51" s="25">
        <f>K47-K49</f>
        <v>-12.656539433296796</v>
      </c>
      <c r="L51" s="25">
        <f>L47-L49</f>
        <v>0</v>
      </c>
      <c r="M51" s="13">
        <f>K50/K51</f>
        <v>0.26617249244448793</v>
      </c>
      <c r="N51" s="1"/>
      <c r="O51" s="1"/>
      <c r="P51" s="1"/>
      <c r="Q51" s="1"/>
      <c r="R51" s="1"/>
      <c r="S51" s="1"/>
      <c r="T51" s="1"/>
      <c r="U51" s="1"/>
    </row>
    <row r="52" spans="1:21" ht="17.25" customHeight="1">
      <c r="A52" s="1">
        <f t="shared" si="1"/>
        <v>86</v>
      </c>
      <c r="B52" s="45">
        <f>1/(SIN(A52*PI()/180)+0.025*EXP(-11*SIN(A52*PI()/180)))*B45</f>
        <v>0.24572261794021469</v>
      </c>
      <c r="C52" s="1">
        <f>IF(B51&lt;B21,0,1)</f>
        <v>0</v>
      </c>
      <c r="D52" s="1">
        <f t="shared" si="0"/>
        <v>0</v>
      </c>
      <c r="E52" s="3"/>
      <c r="F52" s="7" t="s">
        <v>8</v>
      </c>
      <c r="G52" s="11">
        <f>(I49-(J49*G50+K49*G51))/L49</f>
        <v>3.8537164991619104</v>
      </c>
      <c r="H52" s="7"/>
      <c r="I52" s="11">
        <f>I51*M51</f>
        <v>0.53234498488897586</v>
      </c>
      <c r="J52" s="25">
        <f>J51*M51</f>
        <v>-86.002089093067326</v>
      </c>
      <c r="K52" s="25">
        <f>K51*M51</f>
        <v>-3.3688226466825548</v>
      </c>
      <c r="L52" s="25"/>
      <c r="M52" s="9"/>
      <c r="N52" s="1"/>
      <c r="O52" s="1"/>
      <c r="P52" s="1"/>
      <c r="Q52" s="1"/>
      <c r="R52" s="1"/>
      <c r="S52" s="1"/>
      <c r="T52" s="1"/>
      <c r="U52" s="1"/>
    </row>
    <row r="53" spans="1:21" ht="19.5" customHeight="1">
      <c r="A53" s="1">
        <f t="shared" si="1"/>
        <v>85</v>
      </c>
      <c r="B53" s="45">
        <f>1/(SIN(A53*PI()/180)+0.025*EXP(-11*SIN(A53*PI()/180)))*B45</f>
        <v>0.24606038228866525</v>
      </c>
      <c r="C53" s="1">
        <f>IF(B52&lt;B21,0,1)</f>
        <v>0</v>
      </c>
      <c r="D53" s="1">
        <f t="shared" si="0"/>
        <v>0</v>
      </c>
      <c r="E53" s="4"/>
      <c r="F53" s="6"/>
      <c r="G53" s="11" t="s">
        <v>32</v>
      </c>
      <c r="H53" s="7"/>
      <c r="I53" s="11">
        <f>I50-I52</f>
        <v>0.46765501511102414</v>
      </c>
      <c r="J53" s="25">
        <f>J50-J52</f>
        <v>31.288670646719787</v>
      </c>
      <c r="K53" s="25">
        <f>K50-K52</f>
        <v>0</v>
      </c>
      <c r="L53" s="26"/>
      <c r="M53" s="14"/>
      <c r="N53" s="1"/>
      <c r="O53" s="1"/>
      <c r="P53" s="1"/>
      <c r="Q53" s="1"/>
      <c r="R53" s="1"/>
      <c r="S53" s="1"/>
      <c r="T53" s="1"/>
      <c r="U53" s="1"/>
    </row>
    <row r="54" spans="1:21" ht="18">
      <c r="A54" s="1">
        <f t="shared" si="1"/>
        <v>84</v>
      </c>
      <c r="B54" s="45">
        <f>1/(SIN(A54*PI()/180)+0.025*EXP(-11*SIN(A54*PI()/180)))*B45</f>
        <v>0.24647425784678836</v>
      </c>
      <c r="C54" s="1">
        <f>IF(B53&lt;B21,0,1)</f>
        <v>0</v>
      </c>
      <c r="D54" s="1">
        <f t="shared" si="0"/>
        <v>0</v>
      </c>
      <c r="E54" s="4"/>
      <c r="F54" s="7" t="s">
        <v>30</v>
      </c>
      <c r="G54" s="11">
        <f>B21</f>
        <v>4.75</v>
      </c>
      <c r="H54" s="7" t="s">
        <v>31</v>
      </c>
      <c r="I54" s="11">
        <f>(G50*G54+G51)*G54+G52</f>
        <v>1.6279088788765126</v>
      </c>
      <c r="J54" s="9"/>
      <c r="K54" s="27"/>
      <c r="L54" s="26"/>
      <c r="M54" s="14"/>
      <c r="N54" s="1"/>
      <c r="O54" s="1"/>
      <c r="P54" s="1"/>
      <c r="Q54" s="1"/>
      <c r="R54" s="1"/>
      <c r="S54" s="1"/>
      <c r="T54" s="1"/>
      <c r="U54" s="1"/>
    </row>
    <row r="55" spans="1:21" ht="18">
      <c r="A55" s="1">
        <f t="shared" si="1"/>
        <v>83</v>
      </c>
      <c r="B55" s="45">
        <f>1/(SIN(A55*PI()/180)+0.025*EXP(-11*SIN(A55*PI()/180)))*B45</f>
        <v>0.24696488223142618</v>
      </c>
      <c r="C55" s="1">
        <f>IF(B54&lt;B21,0,1)</f>
        <v>0</v>
      </c>
      <c r="D55" s="1">
        <f t="shared" si="0"/>
        <v>0</v>
      </c>
      <c r="E55" s="4"/>
      <c r="F55" s="6"/>
      <c r="G55" s="11"/>
      <c r="H55" s="24" t="s">
        <v>3</v>
      </c>
      <c r="I55" s="53" t="s">
        <v>4</v>
      </c>
      <c r="J55" s="9" t="s">
        <v>10</v>
      </c>
      <c r="K55" s="9" t="s">
        <v>11</v>
      </c>
      <c r="L55" s="9" t="s">
        <v>12</v>
      </c>
      <c r="M55" s="9" t="s">
        <v>5</v>
      </c>
      <c r="N55" s="1"/>
      <c r="O55" s="1"/>
      <c r="P55" s="1"/>
      <c r="Q55" s="1"/>
      <c r="R55" s="1"/>
      <c r="S55" s="1"/>
      <c r="T55" s="1"/>
      <c r="U55" s="1"/>
    </row>
    <row r="56" spans="1:21" ht="18" customHeight="1">
      <c r="A56" s="1">
        <f t="shared" si="1"/>
        <v>82</v>
      </c>
      <c r="B56" s="45">
        <f>1/(SIN(A56*PI()/180)+0.025*EXP(-11*SIN(A56*PI()/180)))*B45</f>
        <v>0.24753301462760799</v>
      </c>
      <c r="C56" s="1">
        <f>IF(B55&lt;B21,0,1)</f>
        <v>0</v>
      </c>
      <c r="D56" s="1">
        <f t="shared" si="0"/>
        <v>0</v>
      </c>
      <c r="E56" s="4"/>
      <c r="F56" s="7" t="s">
        <v>24</v>
      </c>
      <c r="G56" s="52">
        <f>1/(SIN(I56*PI()/180)+0.025*EXP(-11*SIN(I56*PI()/180)))*B45</f>
        <v>5.2333968475504147</v>
      </c>
      <c r="H56" s="7" t="s">
        <v>25</v>
      </c>
      <c r="I56" s="11">
        <f>I57+0.01</f>
        <v>1.6379088788765126</v>
      </c>
      <c r="J56" s="25">
        <f>K56*K56</f>
        <v>27.388442563950619</v>
      </c>
      <c r="K56" s="25">
        <f>G56</f>
        <v>5.2333968475504147</v>
      </c>
      <c r="L56" s="25">
        <v>1</v>
      </c>
      <c r="M56" s="9"/>
      <c r="N56" s="1"/>
      <c r="O56" s="1"/>
      <c r="P56" s="1"/>
      <c r="Q56" s="1"/>
      <c r="R56" s="1"/>
      <c r="S56" s="1"/>
      <c r="T56" s="1"/>
      <c r="U56" s="1"/>
    </row>
    <row r="57" spans="1:21" ht="18">
      <c r="A57" s="1">
        <f t="shared" si="1"/>
        <v>81</v>
      </c>
      <c r="B57" s="45">
        <f>1/(SIN(A57*PI()/180)+0.025*EXP(-11*SIN(A57*PI()/180)))*B45</f>
        <v>0.24817953867632422</v>
      </c>
      <c r="C57" s="1">
        <f>IF(B56&lt;B21,0,1)</f>
        <v>0</v>
      </c>
      <c r="D57" s="1">
        <f t="shared" si="0"/>
        <v>0</v>
      </c>
      <c r="E57" s="4"/>
      <c r="F57" s="7" t="s">
        <v>26</v>
      </c>
      <c r="G57" s="52">
        <f>1/(SIN(I57*PI()/180)+0.025*EXP(-11*SIN(I57*PI()/180)))*B45</f>
        <v>5.2490183211632555</v>
      </c>
      <c r="H57" s="7" t="s">
        <v>27</v>
      </c>
      <c r="I57" s="11">
        <f>(G50*G54+G51)*G54+G52</f>
        <v>1.6279088788765126</v>
      </c>
      <c r="J57" s="25">
        <f>K57*K57</f>
        <v>27.552193335907521</v>
      </c>
      <c r="K57" s="25">
        <f>G57</f>
        <v>5.2490183211632555</v>
      </c>
      <c r="L57" s="25">
        <v>1</v>
      </c>
      <c r="M57" s="9"/>
      <c r="N57" s="1"/>
      <c r="O57" s="1"/>
      <c r="P57" s="1"/>
      <c r="Q57" s="1"/>
      <c r="R57" s="1"/>
      <c r="S57" s="1"/>
      <c r="T57" s="1"/>
      <c r="U57" s="1"/>
    </row>
    <row r="58" spans="1:21" ht="18">
      <c r="A58" s="1">
        <f t="shared" si="1"/>
        <v>80</v>
      </c>
      <c r="B58" s="45">
        <f>1/(SIN(A58*PI()/180)+0.025*EXP(-11*SIN(A58*PI()/180)))*B45</f>
        <v>0.24890546586068882</v>
      </c>
      <c r="C58" s="1">
        <f>IF(B57&lt;B21,0,1)</f>
        <v>0</v>
      </c>
      <c r="D58" s="1">
        <f t="shared" si="0"/>
        <v>0</v>
      </c>
      <c r="E58" s="4"/>
      <c r="F58" s="7" t="s">
        <v>28</v>
      </c>
      <c r="G58" s="52">
        <f>1/(SIN(I58*PI()/180)+0.025*EXP(-11*SIN(I58*PI()/180)))*B45</f>
        <v>5.2647257941045034</v>
      </c>
      <c r="H58" s="7" t="s">
        <v>29</v>
      </c>
      <c r="I58" s="11">
        <f>I57-0.01</f>
        <v>1.6179088788765126</v>
      </c>
      <c r="J58" s="25">
        <f>K58*K58</f>
        <v>27.717337687109293</v>
      </c>
      <c r="K58" s="25">
        <f>G58</f>
        <v>5.2647257941045034</v>
      </c>
      <c r="L58" s="25">
        <v>1</v>
      </c>
      <c r="M58" s="9"/>
      <c r="N58" s="1"/>
      <c r="O58" s="1"/>
      <c r="P58" s="1"/>
      <c r="Q58" s="1"/>
      <c r="R58" s="1"/>
      <c r="S58" s="1"/>
      <c r="T58" s="1"/>
      <c r="U58" s="1"/>
    </row>
    <row r="59" spans="1:21" ht="16.5">
      <c r="A59" s="1">
        <f t="shared" si="1"/>
        <v>79</v>
      </c>
      <c r="B59" s="45">
        <f>1/(SIN(A59*PI()/180)+0.025*EXP(-11*SIN(A59*PI()/180)))*B45</f>
        <v>0.24971193941486353</v>
      </c>
      <c r="C59" s="1">
        <f>IF(B58&lt;B21,0,1)</f>
        <v>0</v>
      </c>
      <c r="D59" s="1">
        <f t="shared" si="0"/>
        <v>0</v>
      </c>
      <c r="E59" s="4"/>
      <c r="F59" s="7" t="s">
        <v>6</v>
      </c>
      <c r="G59" s="11">
        <f>I62/J62</f>
        <v>0.11187188300167077</v>
      </c>
      <c r="H59" s="11"/>
      <c r="I59" s="11">
        <f>I56-I57</f>
        <v>1.0000000000000009E-2</v>
      </c>
      <c r="J59" s="25">
        <f>J56-J57</f>
        <v>-0.16375077195690224</v>
      </c>
      <c r="K59" s="25">
        <f>K56-K57</f>
        <v>-1.562147361284083E-2</v>
      </c>
      <c r="L59" s="25">
        <f>L56-L57</f>
        <v>0</v>
      </c>
      <c r="M59" s="9"/>
      <c r="N59" s="1"/>
      <c r="O59" s="1"/>
      <c r="P59" s="1"/>
      <c r="Q59" s="1"/>
      <c r="R59" s="1"/>
      <c r="S59" s="1"/>
      <c r="T59" s="1"/>
      <c r="U59" s="1"/>
    </row>
    <row r="60" spans="1:21" ht="13.5" customHeight="1">
      <c r="A60" s="1">
        <f t="shared" si="1"/>
        <v>78</v>
      </c>
      <c r="B60" s="45">
        <f>1/(SIN(A60*PI()/180)+0.025*EXP(-11*SIN(A60*PI()/180)))*B45</f>
        <v>0.25060023878418514</v>
      </c>
      <c r="C60" s="1">
        <f>IF(B59&lt;B21,0,1)</f>
        <v>0</v>
      </c>
      <c r="D60" s="1">
        <f t="shared" si="0"/>
        <v>0</v>
      </c>
      <c r="E60" s="3"/>
      <c r="F60" s="7" t="s">
        <v>7</v>
      </c>
      <c r="G60" s="11">
        <f>(I60-J60*G59)/K60</f>
        <v>-1.8128319967533395</v>
      </c>
      <c r="H60" s="12"/>
      <c r="I60" s="11">
        <f>I56-I58</f>
        <v>2.0000000000000018E-2</v>
      </c>
      <c r="J60" s="25">
        <f>J56-J58</f>
        <v>-0.32889512315867364</v>
      </c>
      <c r="K60" s="25">
        <f>K56-K58</f>
        <v>-3.1328946554088688E-2</v>
      </c>
      <c r="L60" s="25">
        <f>L56-L58</f>
        <v>0</v>
      </c>
      <c r="M60" s="13">
        <f>K59/K60</f>
        <v>0.49862747813338454</v>
      </c>
      <c r="N60" s="1"/>
      <c r="O60" s="1"/>
      <c r="P60" s="1"/>
      <c r="Q60" s="1"/>
      <c r="R60" s="1"/>
      <c r="S60" s="1"/>
      <c r="T60" s="1"/>
      <c r="U60" s="1"/>
    </row>
    <row r="61" spans="1:21" ht="16.5">
      <c r="A61" s="1">
        <f t="shared" si="1"/>
        <v>77</v>
      </c>
      <c r="B61" s="45">
        <f>1/(SIN(A61*PI()/180)+0.025*EXP(-11*SIN(A61*PI()/180)))*B45</f>
        <v>0.25157178466934366</v>
      </c>
      <c r="C61" s="1">
        <f>IF(B60&lt;B21,0,1)</f>
        <v>0</v>
      </c>
      <c r="D61" s="1">
        <f t="shared" si="0"/>
        <v>0</v>
      </c>
      <c r="E61" s="3"/>
      <c r="F61" s="7" t="s">
        <v>8</v>
      </c>
      <c r="G61" s="11">
        <f>(I58-(J58*G59+K58*G60))/L58</f>
        <v>8.0611814937117003</v>
      </c>
      <c r="H61" s="7"/>
      <c r="I61" s="11">
        <f>I60*M60</f>
        <v>9.9725495626676996E-3</v>
      </c>
      <c r="J61" s="25">
        <f>J60*M60</f>
        <v>-0.16399614583097835</v>
      </c>
      <c r="K61" s="25">
        <f>K60*M60</f>
        <v>-1.562147361284083E-2</v>
      </c>
      <c r="L61" s="25"/>
      <c r="M61" s="9"/>
      <c r="N61" s="1"/>
      <c r="O61" s="1"/>
      <c r="P61" s="1"/>
      <c r="Q61" s="1"/>
      <c r="R61" s="1"/>
      <c r="S61" s="1"/>
      <c r="T61" s="1"/>
      <c r="U61" s="1"/>
    </row>
    <row r="62" spans="1:21" ht="16.5">
      <c r="A62" s="1">
        <f t="shared" si="1"/>
        <v>76</v>
      </c>
      <c r="B62" s="45">
        <f>1/(SIN(A62*PI()/180)+0.025*EXP(-11*SIN(A62*PI()/180)))*B45</f>
        <v>0.25262814469225675</v>
      </c>
      <c r="C62" s="1">
        <f>IF(B61&lt;B21,0,1)</f>
        <v>0</v>
      </c>
      <c r="D62" s="1">
        <f t="shared" si="0"/>
        <v>0</v>
      </c>
      <c r="E62" s="5"/>
      <c r="F62" s="7"/>
      <c r="G62" s="11" t="s">
        <v>33</v>
      </c>
      <c r="H62" s="7"/>
      <c r="I62" s="11">
        <f>I59-I61</f>
        <v>2.7450437332309299E-5</v>
      </c>
      <c r="J62" s="25">
        <f>J59-J61</f>
        <v>2.4537387407611022E-4</v>
      </c>
      <c r="K62" s="25">
        <f>K59-K61</f>
        <v>0</v>
      </c>
      <c r="L62" s="26"/>
      <c r="M62" s="14"/>
      <c r="N62" s="1"/>
      <c r="O62" s="1"/>
      <c r="P62" s="1"/>
      <c r="Q62" s="1"/>
      <c r="R62" s="1"/>
      <c r="S62" s="1"/>
      <c r="T62" s="1"/>
      <c r="U62" s="1"/>
    </row>
    <row r="63" spans="1:21" ht="15" customHeight="1">
      <c r="A63" s="1">
        <f t="shared" si="1"/>
        <v>75</v>
      </c>
      <c r="B63" s="45">
        <f>1/(SIN(A63*PI()/180)+0.025*EXP(-11*SIN(A63*PI()/180)))*B45</f>
        <v>0.25377103972654064</v>
      </c>
      <c r="C63" s="1">
        <f>IF(B62&lt;B21,0,1)</f>
        <v>0</v>
      </c>
      <c r="D63" s="1">
        <f t="shared" si="0"/>
        <v>0</v>
      </c>
      <c r="E63" s="5"/>
      <c r="F63" s="7" t="s">
        <v>30</v>
      </c>
      <c r="G63" s="11">
        <f>B21</f>
        <v>4.75</v>
      </c>
      <c r="H63" s="7" t="s">
        <v>31</v>
      </c>
      <c r="I63" s="11">
        <f>(G59*G63+G60)*G63+G61</f>
        <v>1.9743388693585349</v>
      </c>
      <c r="J63" s="9"/>
      <c r="K63" s="27"/>
      <c r="L63" s="26"/>
      <c r="M63" s="14"/>
      <c r="N63" s="1"/>
      <c r="O63" s="1"/>
      <c r="P63" s="1"/>
      <c r="Q63" s="1"/>
      <c r="R63" s="1"/>
      <c r="S63" s="1"/>
      <c r="T63" s="1"/>
      <c r="U63" s="1"/>
    </row>
    <row r="64" spans="1:21" ht="18">
      <c r="A64" s="1">
        <f t="shared" si="1"/>
        <v>74</v>
      </c>
      <c r="B64" s="45">
        <f>1/(SIN(A64*PI()/180)+0.025*EXP(-11*SIN(A64*PI()/180)))*B45</f>
        <v>0.25500235094126977</v>
      </c>
      <c r="C64" s="1">
        <f>IF(B63&lt;B21,0,1)</f>
        <v>0</v>
      </c>
      <c r="D64" s="1">
        <f t="shared" si="0"/>
        <v>0</v>
      </c>
      <c r="E64" s="1"/>
      <c r="F64" s="6"/>
      <c r="G64" s="11"/>
      <c r="H64" s="24" t="s">
        <v>3</v>
      </c>
      <c r="I64" s="53" t="s">
        <v>4</v>
      </c>
      <c r="J64" s="9" t="s">
        <v>10</v>
      </c>
      <c r="K64" s="9" t="s">
        <v>11</v>
      </c>
      <c r="L64" s="9" t="s">
        <v>12</v>
      </c>
      <c r="M64" s="9" t="s">
        <v>5</v>
      </c>
      <c r="N64" s="1"/>
      <c r="O64" s="1"/>
      <c r="P64" s="1"/>
      <c r="Q64" s="1"/>
      <c r="R64" s="1"/>
      <c r="S64" s="1"/>
      <c r="T64" s="1"/>
      <c r="U64" s="1"/>
    </row>
    <row r="65" spans="1:21" ht="18">
      <c r="A65" s="1">
        <f t="shared" si="1"/>
        <v>73</v>
      </c>
      <c r="B65" s="45">
        <f>1/(SIN(A65*PI()/180)+0.025*EXP(-11*SIN(A65*PI()/180)))*B45</f>
        <v>0.25632412761311429</v>
      </c>
      <c r="C65" s="1">
        <f>IF(B64&lt;B21,0,1)</f>
        <v>0</v>
      </c>
      <c r="D65" s="1">
        <f t="shared" si="0"/>
        <v>0</v>
      </c>
      <c r="E65" s="1"/>
      <c r="F65" s="7" t="s">
        <v>24</v>
      </c>
      <c r="G65" s="52">
        <f>1/(SIN(I65*PI()/180)+0.025*EXP(-11*SIN(I65*PI()/180)))*B45</f>
        <v>4.7534666753925228</v>
      </c>
      <c r="H65" s="7" t="s">
        <v>25</v>
      </c>
      <c r="I65" s="11">
        <f>I66+0.0001</f>
        <v>1.9744388693585349</v>
      </c>
      <c r="J65" s="25">
        <f>K65*K65</f>
        <v>22.595445434067244</v>
      </c>
      <c r="K65" s="25">
        <f>G65</f>
        <v>4.7534666753925228</v>
      </c>
      <c r="L65" s="25">
        <v>1</v>
      </c>
      <c r="M65" s="9"/>
      <c r="N65" s="1"/>
      <c r="O65" s="1"/>
      <c r="P65" s="1"/>
      <c r="Q65" s="1"/>
      <c r="R65" s="1"/>
      <c r="S65" s="1"/>
      <c r="T65" s="1"/>
      <c r="U65" s="1"/>
    </row>
    <row r="66" spans="1:21" ht="18">
      <c r="A66" s="1">
        <f t="shared" si="1"/>
        <v>72</v>
      </c>
      <c r="B66" s="45">
        <f>1/(SIN(A66*PI()/180)+0.025*EXP(-11*SIN(A66*PI()/180)))*B45</f>
        <v>0.25773859576905783</v>
      </c>
      <c r="C66" s="1">
        <f>IF(B65&lt;B21,0,1)</f>
        <v>0</v>
      </c>
      <c r="D66" s="1">
        <f t="shared" si="0"/>
        <v>0</v>
      </c>
      <c r="E66" s="1"/>
      <c r="F66" s="7" t="s">
        <v>26</v>
      </c>
      <c r="G66" s="52">
        <f>1/(SIN(I66*PI()/180)+0.025*EXP(-11*SIN(I66*PI()/180)))*B45</f>
        <v>4.753597198224365</v>
      </c>
      <c r="H66" s="7" t="s">
        <v>27</v>
      </c>
      <c r="I66" s="11">
        <f>(G59*G63+G60)*G63+G61</f>
        <v>1.9743388693585349</v>
      </c>
      <c r="J66" s="25">
        <f>K66*K66</f>
        <v>22.596686322966534</v>
      </c>
      <c r="K66" s="25">
        <f>G66</f>
        <v>4.753597198224365</v>
      </c>
      <c r="L66" s="25">
        <v>1</v>
      </c>
      <c r="M66" s="9"/>
      <c r="N66" s="1"/>
      <c r="O66" s="1"/>
      <c r="P66" s="1"/>
      <c r="Q66" s="1"/>
      <c r="R66" s="1"/>
      <c r="S66" s="1"/>
      <c r="T66" s="1"/>
      <c r="U66" s="1"/>
    </row>
    <row r="67" spans="1:21" ht="18">
      <c r="A67" s="1">
        <f t="shared" si="1"/>
        <v>71</v>
      </c>
      <c r="B67" s="45">
        <f>1/(SIN(A67*PI()/180)+0.025*EXP(-11*SIN(A67*PI()/180)))*B45</f>
        <v>0.25924816772982068</v>
      </c>
      <c r="C67" s="1">
        <f>IF(B66&lt;B21,0,1)</f>
        <v>0</v>
      </c>
      <c r="D67" s="1">
        <f t="shared" si="0"/>
        <v>0</v>
      </c>
      <c r="E67" s="1"/>
      <c r="F67" s="7" t="s">
        <v>28</v>
      </c>
      <c r="G67" s="52">
        <f>1/(SIN(I67*PI()/180)+0.025*EXP(-11*SIN(I67*PI()/180)))*B45</f>
        <v>4.7537277276513192</v>
      </c>
      <c r="H67" s="7" t="s">
        <v>29</v>
      </c>
      <c r="I67" s="11">
        <f>I66-0.0001</f>
        <v>1.9742388693585349</v>
      </c>
      <c r="J67" s="25">
        <f>K67*K67</f>
        <v>22.597927308640976</v>
      </c>
      <c r="K67" s="25">
        <f>G67</f>
        <v>4.7537277276513192</v>
      </c>
      <c r="L67" s="25">
        <v>1</v>
      </c>
      <c r="M67" s="9"/>
      <c r="N67" s="1"/>
      <c r="O67" s="1"/>
      <c r="P67" s="1"/>
      <c r="Q67" s="1"/>
      <c r="R67" s="1"/>
      <c r="S67" s="1"/>
      <c r="T67" s="1"/>
      <c r="U67" s="1"/>
    </row>
    <row r="68" spans="1:21" ht="16.5">
      <c r="A68" s="1">
        <f t="shared" si="1"/>
        <v>70</v>
      </c>
      <c r="B68" s="45">
        <f>1/(SIN(A68*PI()/180)+0.025*EXP(-11*SIN(A68*PI()/180)))*B45</f>
        <v>0.26085545263298127</v>
      </c>
      <c r="C68" s="1">
        <f>IF(B67&lt;B21,0,1)</f>
        <v>0</v>
      </c>
      <c r="D68" s="1">
        <f t="shared" si="0"/>
        <v>0</v>
      </c>
      <c r="E68" s="1"/>
      <c r="F68" s="7" t="s">
        <v>6</v>
      </c>
      <c r="G68" s="11">
        <f>I71/J71</f>
        <v>0.14828587951034225</v>
      </c>
      <c r="H68" s="11"/>
      <c r="I68" s="11">
        <f>I65-I66</f>
        <v>9.9999999999988987E-5</v>
      </c>
      <c r="J68" s="25">
        <f>J65-J66</f>
        <v>-1.2408888992894163E-3</v>
      </c>
      <c r="K68" s="25">
        <f>K65-K66</f>
        <v>-1.3052283184222802E-4</v>
      </c>
      <c r="L68" s="25">
        <f>L65-L66</f>
        <v>0</v>
      </c>
      <c r="M68" s="9"/>
      <c r="N68" s="1"/>
      <c r="O68" s="1"/>
      <c r="P68" s="1"/>
      <c r="Q68" s="1"/>
      <c r="R68" s="1"/>
      <c r="S68" s="1"/>
      <c r="T68" s="1"/>
      <c r="U68" s="1"/>
    </row>
    <row r="69" spans="1:21" ht="16.5">
      <c r="A69" s="1">
        <f t="shared" si="1"/>
        <v>69</v>
      </c>
      <c r="B69" s="45">
        <f>1/(SIN(A69*PI()/180)+0.025*EXP(-11*SIN(A69*PI()/180)))*B45</f>
        <v>0.26256326802473445</v>
      </c>
      <c r="C69" s="1">
        <f>IF(B68&lt;B21,0,1)</f>
        <v>0</v>
      </c>
      <c r="D69" s="1">
        <f t="shared" si="0"/>
        <v>0</v>
      </c>
      <c r="E69" s="1"/>
      <c r="F69" s="7" t="s">
        <v>7</v>
      </c>
      <c r="G69" s="11">
        <f>(I69-J69*G68)/K69</f>
        <v>-2.1759128100211518</v>
      </c>
      <c r="H69" s="12"/>
      <c r="I69" s="11">
        <f>I65-I67</f>
        <v>1.9999999999997797E-4</v>
      </c>
      <c r="J69" s="25">
        <f>J65-J67</f>
        <v>-2.4818745737320569E-3</v>
      </c>
      <c r="K69" s="25">
        <f>K65-K67</f>
        <v>-2.610522587964681E-4</v>
      </c>
      <c r="L69" s="25">
        <f>L65-L67</f>
        <v>0</v>
      </c>
      <c r="M69" s="13">
        <f>K68/K69</f>
        <v>0.49998736821500323</v>
      </c>
      <c r="N69" s="1"/>
      <c r="O69" s="1"/>
      <c r="P69" s="1"/>
      <c r="Q69" s="1"/>
      <c r="R69" s="1"/>
      <c r="S69" s="1"/>
      <c r="T69" s="1"/>
      <c r="U69" s="1"/>
    </row>
    <row r="70" spans="1:21" ht="14.25" customHeight="1">
      <c r="A70" s="1">
        <f t="shared" si="1"/>
        <v>68</v>
      </c>
      <c r="B70" s="45">
        <f>1/(SIN(A70*PI()/180)+0.025*EXP(-11*SIN(A70*PI()/180)))*B45</f>
        <v>0.26437465262042131</v>
      </c>
      <c r="C70" s="1">
        <f>IF(B69&lt;B21,0,1)</f>
        <v>0</v>
      </c>
      <c r="D70" s="1">
        <f t="shared" si="0"/>
        <v>0</v>
      </c>
      <c r="E70" s="1"/>
      <c r="F70" s="7" t="s">
        <v>8</v>
      </c>
      <c r="G70" s="11">
        <f>(I67-(J67*G68+K67*G69))/L67</f>
        <v>8.9669824012351729</v>
      </c>
      <c r="H70" s="7"/>
      <c r="I70" s="11">
        <f>I69*M69</f>
        <v>9.9997473642989628E-5</v>
      </c>
      <c r="J70" s="25">
        <f>J69*M69</f>
        <v>-1.2409059363600241E-3</v>
      </c>
      <c r="K70" s="25">
        <f>K69*M69</f>
        <v>-1.3052283184222802E-4</v>
      </c>
      <c r="L70" s="25"/>
      <c r="M70" s="9"/>
      <c r="N70" s="1"/>
      <c r="O70" s="1"/>
      <c r="P70" s="1"/>
      <c r="Q70" s="1"/>
      <c r="R70" s="1"/>
      <c r="S70" s="1"/>
      <c r="T70" s="1"/>
      <c r="U70" s="1"/>
    </row>
    <row r="71" spans="1:21" ht="16.5">
      <c r="A71" s="1">
        <f t="shared" si="1"/>
        <v>67</v>
      </c>
      <c r="B71" s="45">
        <f>1/(SIN(A71*PI()/180)+0.025*EXP(-11*SIN(A71*PI()/180)))*B45</f>
        <v>0.26629288034659793</v>
      </c>
      <c r="C71" s="1">
        <f>IF(B70&lt;B21,0,1)</f>
        <v>0</v>
      </c>
      <c r="D71" s="1">
        <f t="shared" si="0"/>
        <v>0</v>
      </c>
      <c r="E71" s="1"/>
      <c r="F71" s="7"/>
      <c r="G71" s="11" t="s">
        <v>34</v>
      </c>
      <c r="H71" s="7"/>
      <c r="I71" s="11">
        <f>I68-I70</f>
        <v>2.5263569993589849E-9</v>
      </c>
      <c r="J71" s="25">
        <f>J68-J70</f>
        <v>1.7037070607810526E-8</v>
      </c>
      <c r="K71" s="25">
        <f>K68-K70</f>
        <v>0</v>
      </c>
      <c r="L71" s="26"/>
      <c r="M71" s="14"/>
      <c r="N71" s="1"/>
      <c r="O71" s="1"/>
      <c r="P71" s="1"/>
      <c r="Q71" s="1"/>
      <c r="R71" s="1"/>
      <c r="S71" s="1"/>
      <c r="T71" s="1"/>
      <c r="U71" s="1"/>
    </row>
    <row r="72" spans="1:21" ht="18">
      <c r="A72" s="1">
        <f t="shared" si="1"/>
        <v>66</v>
      </c>
      <c r="B72" s="45">
        <f>1/(SIN(A72*PI()/180)+0.025*EXP(-11*SIN(A72*PI()/180)))*B45</f>
        <v>0.26832147579170573</v>
      </c>
      <c r="C72" s="1">
        <f>IF(B71&lt;B21,0,1)</f>
        <v>0</v>
      </c>
      <c r="D72" s="1">
        <f t="shared" si="0"/>
        <v>0</v>
      </c>
      <c r="E72" s="1"/>
      <c r="F72" s="7" t="s">
        <v>30</v>
      </c>
      <c r="G72" s="11">
        <f>B21</f>
        <v>4.75</v>
      </c>
      <c r="H72" s="7" t="s">
        <v>31</v>
      </c>
      <c r="I72" s="11">
        <f>(G68*G72+G69)*G72+G70</f>
        <v>1.9770967100867987</v>
      </c>
      <c r="J72" s="9"/>
      <c r="K72" s="27"/>
      <c r="L72" s="26"/>
      <c r="M72" s="14"/>
      <c r="N72" s="1"/>
      <c r="O72" s="1"/>
      <c r="P72" s="1"/>
      <c r="Q72" s="1"/>
      <c r="R72" s="1"/>
      <c r="S72" s="1"/>
      <c r="T72" s="1"/>
      <c r="U72" s="1"/>
    </row>
    <row r="73" spans="1:21" ht="18">
      <c r="A73" s="1">
        <f t="shared" si="1"/>
        <v>65</v>
      </c>
      <c r="B73" s="45">
        <f>1/(SIN(A73*PI()/180)+0.025*EXP(-11*SIN(A73*PI()/180)))*B45</f>
        <v>0.2704642312086199</v>
      </c>
      <c r="C73" s="1">
        <f>IF(B72&lt;B21,0,1)</f>
        <v>0</v>
      </c>
      <c r="D73" s="1">
        <f t="shared" si="0"/>
        <v>0</v>
      </c>
      <c r="E73" s="1"/>
      <c r="F73" s="6"/>
      <c r="G73" s="11"/>
      <c r="H73" s="24" t="s">
        <v>3</v>
      </c>
      <c r="I73" s="53" t="s">
        <v>4</v>
      </c>
      <c r="J73" s="9" t="s">
        <v>10</v>
      </c>
      <c r="K73" s="9" t="s">
        <v>11</v>
      </c>
      <c r="L73" s="9" t="s">
        <v>12</v>
      </c>
      <c r="M73" s="9" t="s">
        <v>5</v>
      </c>
      <c r="N73" s="1"/>
      <c r="O73" s="1"/>
      <c r="P73" s="1"/>
      <c r="Q73" s="1"/>
      <c r="R73" s="1"/>
      <c r="S73" s="1"/>
      <c r="T73" s="1"/>
      <c r="U73" s="1"/>
    </row>
    <row r="74" spans="1:21" ht="18">
      <c r="A74" s="1">
        <f t="shared" si="1"/>
        <v>64</v>
      </c>
      <c r="B74" s="45">
        <f>1/(SIN(A74*PI()/180)+0.025*EXP(-11*SIN(A74*PI()/180)))*B45</f>
        <v>0.27272522523079135</v>
      </c>
      <c r="C74" s="1">
        <f>IF(B73&lt;B21,0,1)</f>
        <v>0</v>
      </c>
      <c r="D74" s="1">
        <f t="shared" si="0"/>
        <v>0</v>
      </c>
      <c r="E74" s="1"/>
      <c r="F74" s="7" t="s">
        <v>24</v>
      </c>
      <c r="G74" s="52">
        <f>1/(SIN(I74*PI()/180)+0.025*EXP(-11*SIN(I74*PI()/180)))*B45</f>
        <v>4.7535958929634008</v>
      </c>
      <c r="H74" s="7" t="s">
        <v>25</v>
      </c>
      <c r="I74" s="11">
        <f>I75+0.000001</f>
        <v>1.9743398693585348</v>
      </c>
      <c r="J74" s="25">
        <f>K74*K74</f>
        <v>22.596673913598512</v>
      </c>
      <c r="K74" s="25">
        <f>G74</f>
        <v>4.7535958929634008</v>
      </c>
      <c r="L74" s="25">
        <v>1</v>
      </c>
      <c r="M74" s="9"/>
      <c r="N74" s="1"/>
      <c r="O74" s="1"/>
      <c r="P74" s="1"/>
      <c r="Q74" s="1"/>
      <c r="R74" s="1"/>
      <c r="S74" s="1"/>
      <c r="T74" s="1"/>
      <c r="U74" s="1"/>
    </row>
    <row r="75" spans="1:21" ht="18">
      <c r="A75" s="1">
        <f t="shared" si="1"/>
        <v>63</v>
      </c>
      <c r="B75" s="45">
        <f>1/(SIN(A75*PI()/180)+0.025*EXP(-11*SIN(A75*PI()/180)))*B45</f>
        <v>0.27510884348471054</v>
      </c>
      <c r="C75" s="1">
        <f>IF(B74&lt;B21,0,1)</f>
        <v>0</v>
      </c>
      <c r="D75" s="1">
        <f t="shared" si="0"/>
        <v>0</v>
      </c>
      <c r="E75" s="1"/>
      <c r="F75" s="7" t="s">
        <v>26</v>
      </c>
      <c r="G75" s="52">
        <f>1/(SIN(I75*PI()/180)+0.025*EXP(-11*SIN(I75*PI()/180)))*B45</f>
        <v>4.753597198224365</v>
      </c>
      <c r="H75" s="7" t="s">
        <v>27</v>
      </c>
      <c r="I75" s="11">
        <f>(G59*G63+G60)*G63+G61</f>
        <v>1.9743388693585349</v>
      </c>
      <c r="J75" s="25">
        <f>K75*K75</f>
        <v>22.596686322966534</v>
      </c>
      <c r="K75" s="25">
        <f>G75</f>
        <v>4.753597198224365</v>
      </c>
      <c r="L75" s="25">
        <v>1</v>
      </c>
      <c r="M75" s="9"/>
      <c r="N75" s="1"/>
      <c r="O75" s="1"/>
      <c r="P75" s="1"/>
      <c r="Q75" s="1"/>
      <c r="R75" s="1"/>
      <c r="S75" s="1"/>
      <c r="T75" s="1"/>
      <c r="U75" s="1"/>
    </row>
    <row r="76" spans="1:21" ht="15" customHeight="1">
      <c r="A76" s="1">
        <f t="shared" si="1"/>
        <v>62</v>
      </c>
      <c r="B76" s="45">
        <f>1/(SIN(A76*PI()/180)+0.025*EXP(-11*SIN(A76*PI()/180)))*B45</f>
        <v>0.27761980130543573</v>
      </c>
      <c r="C76" s="1">
        <f>IF(B75&lt;B21,0,1)</f>
        <v>0</v>
      </c>
      <c r="D76" s="1">
        <f t="shared" si="0"/>
        <v>0</v>
      </c>
      <c r="E76" s="1"/>
      <c r="F76" s="7" t="s">
        <v>28</v>
      </c>
      <c r="G76" s="52">
        <f>1/(SIN(I76*PI()/180)+0.025*EXP(-11*SIN(I76*PI()/180)))*B45</f>
        <v>4.7535985034859873</v>
      </c>
      <c r="H76" s="7" t="s">
        <v>29</v>
      </c>
      <c r="I76" s="11">
        <f>I75-0.000001</f>
        <v>1.9743378693585349</v>
      </c>
      <c r="J76" s="25">
        <f>K76*K76</f>
        <v>22.596698732344219</v>
      </c>
      <c r="K76" s="25">
        <f>G76</f>
        <v>4.7535985034859873</v>
      </c>
      <c r="L76" s="25">
        <v>1</v>
      </c>
      <c r="M76" s="9"/>
      <c r="N76" s="1"/>
      <c r="O76" s="1"/>
      <c r="P76" s="1"/>
      <c r="Q76" s="1"/>
      <c r="R76" s="1"/>
      <c r="S76" s="1"/>
      <c r="T76" s="1"/>
      <c r="U76" s="1"/>
    </row>
    <row r="77" spans="1:21" ht="16.5">
      <c r="A77" s="1">
        <f t="shared" si="1"/>
        <v>61</v>
      </c>
      <c r="B77" s="45">
        <f>1/(SIN(A77*PI()/180)+0.025*EXP(-11*SIN(A77*PI()/180)))*B45</f>
        <v>0.28026316878942248</v>
      </c>
      <c r="C77" s="1">
        <f>IF(B76&lt;B21,0,1)</f>
        <v>0</v>
      </c>
      <c r="D77" s="1">
        <f t="shared" si="0"/>
        <v>0</v>
      </c>
      <c r="E77" s="1"/>
      <c r="F77" s="7" t="s">
        <v>6</v>
      </c>
      <c r="G77" s="11">
        <f>I80/J80</f>
        <v>0.1480254016393657</v>
      </c>
      <c r="H77" s="11"/>
      <c r="I77" s="11">
        <f>I74-I75</f>
        <v>9.9999999991773336E-7</v>
      </c>
      <c r="J77" s="25">
        <f>J74-J75</f>
        <v>-1.2409368022048284E-5</v>
      </c>
      <c r="K77" s="25">
        <f>K74-K75</f>
        <v>-1.3052609642016932E-6</v>
      </c>
      <c r="L77" s="25">
        <f>L74-L75</f>
        <v>0</v>
      </c>
      <c r="M77" s="9"/>
      <c r="N77" s="1"/>
      <c r="O77" s="1"/>
      <c r="P77" s="1"/>
      <c r="Q77" s="1"/>
      <c r="R77" s="1"/>
      <c r="S77" s="1"/>
      <c r="T77" s="1"/>
      <c r="U77" s="1"/>
    </row>
    <row r="78" spans="1:21" ht="16.5">
      <c r="A78" s="1">
        <f t="shared" si="1"/>
        <v>60</v>
      </c>
      <c r="B78" s="45">
        <f>1/(SIN(A78*PI()/180)+0.025*EXP(-11*SIN(A78*PI()/180)))*B45</f>
        <v>0.28304439845045448</v>
      </c>
      <c r="C78" s="1">
        <f>IF(B77&lt;B21,0,1)</f>
        <v>0</v>
      </c>
      <c r="D78" s="1">
        <f t="shared" si="0"/>
        <v>0</v>
      </c>
      <c r="E78" s="1"/>
      <c r="F78" s="7" t="s">
        <v>7</v>
      </c>
      <c r="G78" s="11">
        <f>(I78-J78*G77)/K78</f>
        <v>-2.1734363956921063</v>
      </c>
      <c r="H78" s="12"/>
      <c r="I78" s="11">
        <f>I74-I76</f>
        <v>1.9999999998354667E-6</v>
      </c>
      <c r="J78" s="25">
        <f>J74-J76</f>
        <v>-2.4818745707477774E-5</v>
      </c>
      <c r="K78" s="25">
        <f>K74-K76</f>
        <v>-2.6105225865435955E-6</v>
      </c>
      <c r="L78" s="25">
        <f>L74-L76</f>
        <v>0</v>
      </c>
      <c r="M78" s="13">
        <f>K77/K78</f>
        <v>0.49999987394473955</v>
      </c>
      <c r="N78" s="1"/>
      <c r="O78" s="1"/>
      <c r="P78" s="1"/>
      <c r="Q78" s="1"/>
      <c r="R78" s="1"/>
      <c r="S78" s="1"/>
      <c r="T78" s="1"/>
      <c r="U78" s="1"/>
    </row>
    <row r="79" spans="1:21" ht="16.5">
      <c r="A79" s="1">
        <f t="shared" si="1"/>
        <v>59</v>
      </c>
      <c r="B79" s="45">
        <f>1/(SIN(A79*PI()/180)+0.025*EXP(-11*SIN(A79*PI()/180)))*B45</f>
        <v>0.28596935578079435</v>
      </c>
      <c r="C79" s="1">
        <f>IF(B78&lt;B21,0,1)</f>
        <v>0</v>
      </c>
      <c r="D79" s="1">
        <f t="shared" si="0"/>
        <v>0</v>
      </c>
      <c r="E79" s="1"/>
      <c r="F79" s="7" t="s">
        <v>8</v>
      </c>
      <c r="G79" s="11">
        <f>(I76-(J76*G77+K76*G78))/L76</f>
        <v>8.9610964617635105</v>
      </c>
      <c r="H79" s="7"/>
      <c r="I79" s="11">
        <f>I78*M78</f>
        <v>9.9999974780721244E-7</v>
      </c>
      <c r="J79" s="25">
        <f>J78*M78</f>
        <v>-1.2409369725205432E-5</v>
      </c>
      <c r="K79" s="25">
        <f>K78*M78</f>
        <v>-1.3052609642016932E-6</v>
      </c>
      <c r="L79" s="25"/>
      <c r="M79" s="9"/>
      <c r="N79" s="1"/>
      <c r="O79" s="1"/>
      <c r="P79" s="1"/>
      <c r="Q79" s="1"/>
      <c r="R79" s="1"/>
      <c r="S79" s="1"/>
      <c r="T79" s="1"/>
      <c r="U79" s="1"/>
    </row>
    <row r="80" spans="1:21" ht="16.5">
      <c r="A80" s="1">
        <f t="shared" si="1"/>
        <v>58</v>
      </c>
      <c r="B80" s="45">
        <f>1/(SIN(A80*PI()/180)+0.025*EXP(-11*SIN(A80*PI()/180)))*B45</f>
        <v>0.28904435306155379</v>
      </c>
      <c r="C80" s="1">
        <f>IF(B79&lt;B21,0,1)</f>
        <v>0</v>
      </c>
      <c r="D80" s="1">
        <f t="shared" ref="D80:D111" si="2">IF(C80&gt;C79,A80,0)</f>
        <v>0</v>
      </c>
      <c r="E80" s="1"/>
      <c r="F80" s="7"/>
      <c r="G80" s="11" t="s">
        <v>35</v>
      </c>
      <c r="H80" s="7"/>
      <c r="I80" s="11">
        <f>I77-I79</f>
        <v>2.5211052092605321E-13</v>
      </c>
      <c r="J80" s="25">
        <f>J77-J79</f>
        <v>1.703157148259392E-12</v>
      </c>
      <c r="K80" s="25">
        <f>K77-K79</f>
        <v>0</v>
      </c>
      <c r="L80" s="26"/>
      <c r="M80" s="14"/>
      <c r="N80" s="1"/>
      <c r="O80" s="1"/>
      <c r="P80" s="1"/>
      <c r="Q80" s="1"/>
      <c r="R80" s="1"/>
      <c r="S80" s="1"/>
      <c r="T80" s="1"/>
      <c r="U80" s="1"/>
    </row>
    <row r="81" spans="1:21" ht="18.75" customHeight="1">
      <c r="A81" s="1">
        <f t="shared" si="1"/>
        <v>57</v>
      </c>
      <c r="B81" s="45">
        <f>1/(SIN(A81*PI()/180)+0.025*EXP(-11*SIN(A81*PI()/180)))*B45</f>
        <v>0.29227618681471079</v>
      </c>
      <c r="C81" s="1">
        <f>IF(B80&lt;B21,0,1)</f>
        <v>0</v>
      </c>
      <c r="D81" s="1">
        <f t="shared" si="2"/>
        <v>0</v>
      </c>
      <c r="E81" s="1"/>
      <c r="F81" s="7" t="s">
        <v>30</v>
      </c>
      <c r="G81" s="11">
        <f>B21</f>
        <v>4.75</v>
      </c>
      <c r="H81" s="7" t="s">
        <v>31</v>
      </c>
      <c r="I81" s="11">
        <f>(G77*G81+G78)*G81+G79</f>
        <v>1.9770967067141942</v>
      </c>
      <c r="J81" s="9"/>
      <c r="K81" s="27"/>
      <c r="L81" s="26"/>
      <c r="M81" s="14"/>
      <c r="N81" s="1"/>
      <c r="O81" s="1"/>
      <c r="P81" s="1"/>
      <c r="Q81" s="1"/>
      <c r="R81" s="1"/>
      <c r="S81" s="1"/>
      <c r="T81" s="1"/>
      <c r="U81" s="1"/>
    </row>
    <row r="82" spans="1:21" ht="18.75" customHeight="1">
      <c r="A82" s="1">
        <f t="shared" si="1"/>
        <v>56</v>
      </c>
      <c r="B82" s="45">
        <f>1/(SIN(A82*PI()/180)+0.025*EXP(-11*SIN(A82*PI()/180)))*B45</f>
        <v>0.29567217934531759</v>
      </c>
      <c r="C82" s="1">
        <f>IF(B81&lt;B21,0,1)</f>
        <v>0</v>
      </c>
      <c r="D82" s="1">
        <f t="shared" si="2"/>
        <v>0</v>
      </c>
      <c r="E82" s="1"/>
      <c r="F82" s="1"/>
      <c r="G82" s="52"/>
      <c r="H82" s="1"/>
      <c r="I82" s="5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.5">
      <c r="A83" s="1">
        <f t="shared" si="1"/>
        <v>55</v>
      </c>
      <c r="B83" s="45">
        <f>1/(SIN(A83*PI()/180)+0.025*EXP(-11*SIN(A83*PI()/180)))*B45</f>
        <v>0.29924022488765512</v>
      </c>
      <c r="C83" s="1">
        <f>IF(B82&lt;B21,0,1)</f>
        <v>0</v>
      </c>
      <c r="D83" s="1">
        <f t="shared" si="2"/>
        <v>0</v>
      </c>
      <c r="E83" s="1"/>
      <c r="F83" s="1"/>
      <c r="G83" s="52"/>
      <c r="H83" s="1"/>
      <c r="I83" s="5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customHeight="1">
      <c r="A84" s="1">
        <f t="shared" si="1"/>
        <v>54</v>
      </c>
      <c r="B84" s="45">
        <f>1/(SIN(A84*PI()/180)+0.025*EXP(-11*SIN(A84*PI()/180)))*B45</f>
        <v>0.30298884094504003</v>
      </c>
      <c r="C84" s="1">
        <f>IF(B83&lt;B21,0,1)</f>
        <v>0</v>
      </c>
      <c r="D84" s="1">
        <f t="shared" si="2"/>
        <v>0</v>
      </c>
      <c r="E84" s="1"/>
      <c r="F84" s="1"/>
      <c r="G84" s="52"/>
      <c r="H84" s="1"/>
      <c r="I84" s="5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.5">
      <c r="A85" s="1">
        <f t="shared" si="1"/>
        <v>53</v>
      </c>
      <c r="B85" s="45">
        <f>1/(SIN(A85*PI()/180)+0.025*EXP(-11*SIN(A85*PI()/180)))*B45</f>
        <v>0.30692722550170753</v>
      </c>
      <c r="C85" s="1">
        <f>IF(B84&lt;B21,0,1)</f>
        <v>0</v>
      </c>
      <c r="D85" s="1">
        <f t="shared" si="2"/>
        <v>0</v>
      </c>
      <c r="E85" s="1"/>
      <c r="F85" s="1"/>
      <c r="G85" s="52"/>
      <c r="H85" s="1"/>
      <c r="I85" s="5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.5">
      <c r="A86" s="1">
        <f t="shared" si="1"/>
        <v>52</v>
      </c>
      <c r="B86" s="45">
        <f>1/(SIN(A86*PI()/180)+0.025*EXP(-11*SIN(A86*PI()/180)))*B45</f>
        <v>0.3110653208890814</v>
      </c>
      <c r="C86" s="1">
        <f>IF(B85&lt;B21,0,1)</f>
        <v>0</v>
      </c>
      <c r="D86" s="1">
        <f t="shared" si="2"/>
        <v>0</v>
      </c>
      <c r="E86" s="1"/>
      <c r="F86" s="1"/>
      <c r="G86" s="52"/>
      <c r="H86" s="1"/>
      <c r="I86" s="5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.5">
      <c r="A87" s="1">
        <f t="shared" si="1"/>
        <v>51</v>
      </c>
      <c r="B87" s="45">
        <f>1/(SIN(A87*PI()/180)+0.025*EXP(-11*SIN(A87*PI()/180)))*B45</f>
        <v>0.31541388521075164</v>
      </c>
      <c r="C87" s="1">
        <f>IF(B86&lt;B21,0,1)</f>
        <v>0</v>
      </c>
      <c r="D87" s="1">
        <f t="shared" si="2"/>
        <v>0</v>
      </c>
      <c r="E87" s="1"/>
      <c r="F87" s="1"/>
      <c r="G87" s="52"/>
      <c r="H87" s="1"/>
      <c r="I87" s="5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5">
      <c r="A88" s="1">
        <f t="shared" si="1"/>
        <v>50</v>
      </c>
      <c r="B88" s="45">
        <f>1/(SIN(A88*PI()/180)+0.025*EXP(-11*SIN(A88*PI()/180)))*B45</f>
        <v>0.31998457237417238</v>
      </c>
      <c r="C88" s="1">
        <f>IF(B87&lt;B21,0,1)</f>
        <v>0</v>
      </c>
      <c r="D88" s="1">
        <f t="shared" si="2"/>
        <v>0</v>
      </c>
      <c r="E88" s="1"/>
      <c r="F88" s="1"/>
      <c r="G88" s="52"/>
      <c r="H88" s="1"/>
      <c r="I88" s="5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customHeight="1">
      <c r="A89" s="1">
        <f t="shared" si="1"/>
        <v>49</v>
      </c>
      <c r="B89" s="45">
        <f>1/(SIN(A89*PI()/180)+0.025*EXP(-11*SIN(A89*PI()/180)))*B45</f>
        <v>0.32479002194683165</v>
      </c>
      <c r="C89" s="1">
        <f>IF(B88&lt;B21,0,1)</f>
        <v>0</v>
      </c>
      <c r="D89" s="1">
        <f t="shared" si="2"/>
        <v>0</v>
      </c>
      <c r="E89" s="1"/>
      <c r="F89" s="1"/>
      <c r="G89" s="52"/>
      <c r="H89" s="1"/>
      <c r="I89" s="5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.5">
      <c r="A90" s="1">
        <f t="shared" si="1"/>
        <v>48</v>
      </c>
      <c r="B90" s="45">
        <f>1/(SIN(A90*PI()/180)+0.025*EXP(-11*SIN(A90*PI()/180)))*B45</f>
        <v>0.32984396025575879</v>
      </c>
      <c r="C90" s="1">
        <f>IF(B89&lt;B21,0,1)</f>
        <v>0</v>
      </c>
      <c r="D90" s="1">
        <f t="shared" si="2"/>
        <v>0</v>
      </c>
      <c r="E90" s="1"/>
      <c r="F90" s="1"/>
      <c r="G90" s="52"/>
      <c r="H90" s="1"/>
      <c r="I90" s="5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.5">
      <c r="A91" s="1">
        <f t="shared" si="1"/>
        <v>47</v>
      </c>
      <c r="B91" s="45">
        <f>1/(SIN(A91*PI()/180)+0.025*EXP(-11*SIN(A91*PI()/180)))*B45</f>
        <v>0.33516131438828872</v>
      </c>
      <c r="C91" s="1">
        <f>IF(B90&lt;B21,0,1)</f>
        <v>0</v>
      </c>
      <c r="D91" s="1">
        <f t="shared" si="2"/>
        <v>0</v>
      </c>
      <c r="E91" s="1"/>
      <c r="F91" s="1"/>
      <c r="G91" s="52"/>
      <c r="H91" s="1"/>
      <c r="I91" s="5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.5">
      <c r="A92" s="1">
        <f t="shared" si="1"/>
        <v>46</v>
      </c>
      <c r="B92" s="45">
        <f>1/(SIN(A92*PI()/180)+0.025*EXP(-11*SIN(A92*PI()/180)))*B45</f>
        <v>0.34075834103707575</v>
      </c>
      <c r="C92" s="1">
        <f>IF(B91&lt;B21,0,1)</f>
        <v>0</v>
      </c>
      <c r="D92" s="1">
        <f t="shared" si="2"/>
        <v>0</v>
      </c>
      <c r="E92" s="1"/>
      <c r="F92" s="1"/>
      <c r="G92" s="52"/>
      <c r="H92" s="1"/>
      <c r="I92" s="5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5">
      <c r="A93" s="1">
        <f t="shared" si="1"/>
        <v>45</v>
      </c>
      <c r="B93" s="45">
        <f>1/(SIN(A93*PI()/180)+0.025*EXP(-11*SIN(A93*PI()/180)))*B45</f>
        <v>0.34665277247346921</v>
      </c>
      <c r="C93" s="1">
        <f>IF(B92&lt;B21,0,1)</f>
        <v>0</v>
      </c>
      <c r="D93" s="1">
        <f t="shared" si="2"/>
        <v>0</v>
      </c>
      <c r="E93" s="1"/>
      <c r="F93" s="1"/>
      <c r="G93" s="52"/>
      <c r="H93" s="1"/>
      <c r="I93" s="5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5">
      <c r="A94" s="1">
        <f t="shared" si="1"/>
        <v>44</v>
      </c>
      <c r="B94" s="45">
        <f>1/(SIN(A94*PI()/180)+0.025*EXP(-11*SIN(A94*PI()/180)))*B45</f>
        <v>0.352863982342978</v>
      </c>
      <c r="C94" s="1">
        <f>IF(B93&lt;B21,0,1)</f>
        <v>0</v>
      </c>
      <c r="D94" s="1">
        <f t="shared" si="2"/>
        <v>0</v>
      </c>
      <c r="E94" s="1"/>
      <c r="F94" s="1"/>
      <c r="G94" s="52"/>
      <c r="H94" s="1"/>
      <c r="I94" s="5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.5">
      <c r="A95" s="1">
        <f t="shared" si="1"/>
        <v>43</v>
      </c>
      <c r="B95" s="45">
        <f>1/(SIN(A95*PI()/180)+0.025*EXP(-11*SIN(A95*PI()/180)))*B45</f>
        <v>0.35941317447022925</v>
      </c>
      <c r="C95" s="1">
        <f>IF(B94&lt;B21,0,1)</f>
        <v>0</v>
      </c>
      <c r="D95" s="1">
        <f t="shared" si="2"/>
        <v>0</v>
      </c>
      <c r="E95" s="1"/>
      <c r="F95" s="1"/>
      <c r="G95" s="52"/>
      <c r="H95" s="1"/>
      <c r="I95" s="5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.5">
      <c r="A96" s="1">
        <f t="shared" si="1"/>
        <v>42</v>
      </c>
      <c r="B96" s="45">
        <f>1/(SIN(A96*PI()/180)+0.025*EXP(-11*SIN(A96*PI()/180)))*B45</f>
        <v>0.36632359845807821</v>
      </c>
      <c r="C96" s="1">
        <f>IF(B95&lt;B21,0,1)</f>
        <v>0</v>
      </c>
      <c r="D96" s="1">
        <f t="shared" si="2"/>
        <v>0</v>
      </c>
      <c r="E96" s="1"/>
      <c r="F96" s="1"/>
      <c r="G96" s="52"/>
      <c r="H96" s="1"/>
      <c r="I96" s="5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>
      <c r="A97" s="1">
        <f t="shared" si="1"/>
        <v>41</v>
      </c>
      <c r="B97" s="45">
        <f>1/(SIN(A97*PI()/180)+0.025*EXP(-11*SIN(A97*PI()/180)))*B45</f>
        <v>0.37362079659095149</v>
      </c>
      <c r="C97" s="1">
        <f>IF(B96&lt;B21,0,1)</f>
        <v>0</v>
      </c>
      <c r="D97" s="1">
        <f t="shared" si="2"/>
        <v>0</v>
      </c>
      <c r="E97" s="1"/>
      <c r="F97" s="1"/>
      <c r="G97" s="52"/>
      <c r="H97" s="1"/>
      <c r="I97" s="5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.5">
      <c r="A98" s="1">
        <f t="shared" si="1"/>
        <v>40</v>
      </c>
      <c r="B98" s="45">
        <f>1/(SIN(A98*PI()/180)+0.025*EXP(-11*SIN(A98*PI()/180)))*B45</f>
        <v>0.38133288743724503</v>
      </c>
      <c r="C98" s="1">
        <f>IF(B97&lt;B21,0,1)</f>
        <v>0</v>
      </c>
      <c r="D98" s="1">
        <f t="shared" si="2"/>
        <v>0</v>
      </c>
      <c r="E98" s="1"/>
      <c r="F98" s="1"/>
      <c r="G98" s="52"/>
      <c r="H98" s="1"/>
      <c r="I98" s="5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.5">
      <c r="A99" s="1">
        <f t="shared" si="1"/>
        <v>39</v>
      </c>
      <c r="B99" s="45">
        <f>1/(SIN(A99*PI()/180)+0.025*EXP(-11*SIN(A99*PI()/180)))*B45</f>
        <v>0.38949089262929415</v>
      </c>
      <c r="C99" s="1">
        <f>IF(B98&lt;B21,0,1)</f>
        <v>0</v>
      </c>
      <c r="D99" s="1">
        <f t="shared" si="2"/>
        <v>0</v>
      </c>
      <c r="E99" s="1"/>
      <c r="F99" s="1"/>
      <c r="G99" s="52"/>
      <c r="H99" s="1"/>
      <c r="I99" s="5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.5">
      <c r="A100" s="1">
        <f t="shared" si="1"/>
        <v>38</v>
      </c>
      <c r="B100" s="45">
        <f>1/(SIN(A100*PI()/180)+0.025*EXP(-11*SIN(A100*PI()/180)))*B45</f>
        <v>0.39812911463277179</v>
      </c>
      <c r="C100" s="1">
        <f>IF(B99&lt;B21,0,1)</f>
        <v>0</v>
      </c>
      <c r="D100" s="1">
        <f t="shared" si="2"/>
        <v>0</v>
      </c>
      <c r="E100" s="1"/>
      <c r="F100" s="1"/>
      <c r="G100" s="52"/>
      <c r="H100" s="1"/>
      <c r="I100" s="5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6.5">
      <c r="A101" s="1">
        <f t="shared" si="1"/>
        <v>37</v>
      </c>
      <c r="B101" s="45">
        <f>1/(SIN(A101*PI()/180)+0.025*EXP(-11*SIN(A101*PI()/180)))*B45</f>
        <v>0.40728557496558809</v>
      </c>
      <c r="C101" s="1">
        <f>IF(B100&lt;B21,0,1)</f>
        <v>0</v>
      </c>
      <c r="D101" s="1">
        <f t="shared" si="2"/>
        <v>0</v>
      </c>
      <c r="E101" s="1"/>
      <c r="F101" s="1"/>
      <c r="G101" s="52"/>
      <c r="H101" s="1"/>
      <c r="I101" s="5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>
        <f t="shared" si="1"/>
        <v>36</v>
      </c>
      <c r="B102" s="45">
        <f>1/(SIN(A102*PI()/180)+0.025*EXP(-11*SIN(A102*PI()/180)))*B45</f>
        <v>0.41700252437380358</v>
      </c>
      <c r="C102" s="1">
        <f>IF(B101&lt;B21,0,1)</f>
        <v>0</v>
      </c>
      <c r="D102" s="1">
        <f t="shared" si="2"/>
        <v>0</v>
      </c>
      <c r="E102" s="1"/>
      <c r="F102" s="1"/>
      <c r="G102" s="52"/>
      <c r="H102" s="1"/>
      <c r="I102" s="5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6.5">
      <c r="A103" s="1">
        <f t="shared" si="1"/>
        <v>35</v>
      </c>
      <c r="B103" s="45">
        <f>1/(SIN(A103*PI()/180)+0.025*EXP(-11*SIN(A103*PI()/180)))*B45</f>
        <v>0.42732703902852037</v>
      </c>
      <c r="C103" s="1">
        <f>IF(B102&lt;B21,0,1)</f>
        <v>0</v>
      </c>
      <c r="D103" s="1">
        <f t="shared" si="2"/>
        <v>0</v>
      </c>
      <c r="E103" s="1"/>
      <c r="F103" s="1"/>
      <c r="G103" s="52"/>
      <c r="H103" s="1"/>
      <c r="I103" s="5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6.5">
      <c r="A104" s="1">
        <f t="shared" si="1"/>
        <v>34</v>
      </c>
      <c r="B104" s="45">
        <f>1/(SIN(A104*PI()/180)+0.025*EXP(-11*SIN(A104*PI()/180)))*B45</f>
        <v>0.43831172001694957</v>
      </c>
      <c r="C104" s="1">
        <f>IF(B103&lt;B21,0,1)</f>
        <v>0</v>
      </c>
      <c r="D104" s="1">
        <f t="shared" si="2"/>
        <v>0</v>
      </c>
      <c r="E104" s="1"/>
      <c r="F104" s="1"/>
      <c r="G104" s="52"/>
      <c r="H104" s="1"/>
      <c r="I104" s="5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" customHeight="1">
      <c r="A105" s="1">
        <f t="shared" si="1"/>
        <v>33</v>
      </c>
      <c r="B105" s="45">
        <f>1/(SIN(A105*PI()/180)+0.025*EXP(-11*SIN(A105*PI()/180)))*B45</f>
        <v>0.45001551745235846</v>
      </c>
      <c r="C105" s="1">
        <f>IF(B104&lt;B21,0,1)</f>
        <v>0</v>
      </c>
      <c r="D105" s="1">
        <f t="shared" si="2"/>
        <v>0</v>
      </c>
      <c r="E105" s="1"/>
      <c r="F105" s="1"/>
      <c r="G105" s="52"/>
      <c r="H105" s="1"/>
      <c r="I105" s="5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6.5">
      <c r="A106" s="1">
        <f t="shared" si="1"/>
        <v>32</v>
      </c>
      <c r="B106" s="45">
        <f>1/(SIN(A106*PI()/180)+0.025*EXP(-11*SIN(A106*PI()/180)))*B45</f>
        <v>0.46250470567291202</v>
      </c>
      <c r="C106" s="1">
        <f>IF(B105&lt;B21,0,1)</f>
        <v>0</v>
      </c>
      <c r="D106" s="1">
        <f t="shared" si="2"/>
        <v>0</v>
      </c>
      <c r="E106" s="1"/>
      <c r="F106" s="1"/>
      <c r="G106" s="52"/>
      <c r="H106" s="1"/>
      <c r="I106" s="5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25" customHeight="1">
      <c r="A107" s="1">
        <f t="shared" si="1"/>
        <v>31</v>
      </c>
      <c r="B107" s="45">
        <f>1/(SIN(A107*PI()/180)+0.025*EXP(-11*SIN(A107*PI()/180)))*B45</f>
        <v>0.47585404257483116</v>
      </c>
      <c r="C107" s="1">
        <f>IF(B106&lt;B21,0,1)</f>
        <v>0</v>
      </c>
      <c r="D107" s="1">
        <f t="shared" si="2"/>
        <v>0</v>
      </c>
      <c r="E107" s="1"/>
      <c r="F107" s="1"/>
      <c r="G107" s="52"/>
      <c r="H107" s="1"/>
      <c r="I107" s="5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6.5">
      <c r="A108" s="1">
        <f t="shared" si="1"/>
        <v>30</v>
      </c>
      <c r="B108" s="45">
        <f>1/(SIN(A108*PI()/180)+0.025*EXP(-11*SIN(A108*PI()/180)))*B45</f>
        <v>0.49014815458385463</v>
      </c>
      <c r="C108" s="1">
        <f>IF(B107&lt;B21,0,1)</f>
        <v>0</v>
      </c>
      <c r="D108" s="1">
        <f t="shared" si="2"/>
        <v>0</v>
      </c>
      <c r="E108" s="1"/>
      <c r="F108" s="1"/>
      <c r="G108" s="52"/>
      <c r="H108" s="1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6.5">
      <c r="A109" s="1">
        <f t="shared" si="1"/>
        <v>29</v>
      </c>
      <c r="B109" s="45">
        <f>1/(SIN(A109*PI()/180)+0.025*EXP(-11*SIN(A109*PI()/180)))*B45</f>
        <v>0.50548319972609879</v>
      </c>
      <c r="C109" s="1">
        <f>IF(B108&lt;B21,0,1)</f>
        <v>0</v>
      </c>
      <c r="D109" s="1">
        <f t="shared" si="2"/>
        <v>0</v>
      </c>
      <c r="E109" s="1"/>
      <c r="F109" s="1"/>
      <c r="G109" s="52"/>
      <c r="H109" s="1"/>
      <c r="I109" s="5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6.5">
      <c r="A110" s="1">
        <f t="shared" si="1"/>
        <v>28</v>
      </c>
      <c r="B110" s="45">
        <f>1/(SIN(A110*PI()/180)+0.025*EXP(-11*SIN(A110*PI()/180)))*B45</f>
        <v>0.52196887555807037</v>
      </c>
      <c r="C110" s="1">
        <f>IF(B109&lt;B21,0,1)</f>
        <v>0</v>
      </c>
      <c r="D110" s="1">
        <f t="shared" si="2"/>
        <v>0</v>
      </c>
      <c r="E110" s="1"/>
      <c r="F110" s="1"/>
      <c r="G110" s="52"/>
      <c r="H110" s="1"/>
      <c r="I110" s="5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6.5">
      <c r="A111" s="1">
        <f t="shared" si="1"/>
        <v>27</v>
      </c>
      <c r="B111" s="45">
        <f>1/(SIN(A111*PI()/180)+0.025*EXP(-11*SIN(A111*PI()/180)))*B45</f>
        <v>0.53973085752113503</v>
      </c>
      <c r="C111" s="1">
        <f>IF(B110&lt;B21,0,1)</f>
        <v>0</v>
      </c>
      <c r="D111" s="1">
        <f t="shared" si="2"/>
        <v>0</v>
      </c>
      <c r="E111" s="1"/>
      <c r="F111" s="1"/>
      <c r="G111" s="52"/>
      <c r="H111" s="1"/>
      <c r="I111" s="5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" customHeight="1">
      <c r="A112" s="1">
        <f t="shared" si="1"/>
        <v>26</v>
      </c>
      <c r="B112" s="45">
        <f>1/(SIN(A112*PI()/180)+0.025*EXP(-11*SIN(A112*PI()/180)))*B45</f>
        <v>0.55891377822473076</v>
      </c>
      <c r="C112" s="1">
        <f>IF(B111&lt;B21,0,1)</f>
        <v>0</v>
      </c>
      <c r="D112" s="1">
        <f t="shared" ref="D112:D139" si="3">IF(C112&gt;C111,A112,0)</f>
        <v>0</v>
      </c>
      <c r="E112" s="1"/>
      <c r="F112" s="1"/>
      <c r="G112" s="52"/>
      <c r="H112" s="1"/>
      <c r="I112" s="5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6.5">
      <c r="A113" s="1">
        <f t="shared" ref="A113:A139" si="4">A112-1</f>
        <v>25</v>
      </c>
      <c r="B113" s="45">
        <f>1/(SIN(A113*PI()/180)+0.025*EXP(-11*SIN(A113*PI()/180)))*B45</f>
        <v>0.57968489152850222</v>
      </c>
      <c r="C113" s="1">
        <f>IF(B112&lt;B21,0,1)</f>
        <v>0</v>
      </c>
      <c r="D113" s="1">
        <f t="shared" si="3"/>
        <v>0</v>
      </c>
      <c r="E113" s="1"/>
      <c r="F113" s="1"/>
      <c r="G113" s="52"/>
      <c r="H113" s="1"/>
      <c r="I113" s="5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6.5">
      <c r="A114" s="1">
        <f t="shared" si="4"/>
        <v>24</v>
      </c>
      <c r="B114" s="45">
        <f>1/(SIN(A114*PI()/180)+0.025*EXP(-11*SIN(A114*PI()/180)))*B45</f>
        <v>0.60223861035572501</v>
      </c>
      <c r="C114" s="1">
        <f>IF(B113&lt;B21,0,1)</f>
        <v>0</v>
      </c>
      <c r="D114" s="1">
        <f t="shared" si="3"/>
        <v>0</v>
      </c>
      <c r="E114" s="1"/>
      <c r="F114" s="1"/>
      <c r="G114" s="52"/>
      <c r="H114" s="1"/>
      <c r="I114" s="5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6.5">
      <c r="A115" s="1">
        <f t="shared" si="4"/>
        <v>23</v>
      </c>
      <c r="B115" s="45">
        <f>1/(SIN(A115*PI()/180)+0.025*EXP(-11*SIN(A115*PI()/180)))*B45</f>
        <v>0.62680216864377059</v>
      </c>
      <c r="C115" s="1">
        <f>IF(B114&lt;B21,0,1)</f>
        <v>0</v>
      </c>
      <c r="D115" s="1">
        <f t="shared" si="3"/>
        <v>0</v>
      </c>
      <c r="E115" s="1"/>
      <c r="F115" s="1"/>
      <c r="G115" s="52"/>
      <c r="H115" s="1"/>
      <c r="I115" s="5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6.5">
      <c r="A116" s="1">
        <f t="shared" si="4"/>
        <v>22</v>
      </c>
      <c r="B116" s="45">
        <f>1/(SIN(A116*PI()/180)+0.025*EXP(-11*SIN(A116*PI()/180)))*B45</f>
        <v>0.65364274260649247</v>
      </c>
      <c r="C116" s="1">
        <f>IF(B115&lt;B21,0,1)</f>
        <v>0</v>
      </c>
      <c r="D116" s="1">
        <f t="shared" si="3"/>
        <v>0</v>
      </c>
      <c r="E116" s="1"/>
      <c r="F116" s="1"/>
      <c r="G116" s="52"/>
      <c r="H116" s="1"/>
      <c r="I116" s="5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6.5">
      <c r="A117" s="1">
        <f t="shared" si="4"/>
        <v>21</v>
      </c>
      <c r="B117" s="45">
        <f>1/(SIN(A117*PI()/180)+0.025*EXP(-11*SIN(A117*PI()/180)))*B45</f>
        <v>0.68307648473560667</v>
      </c>
      <c r="C117" s="1">
        <f>IF(B116&lt;B21,0,1)</f>
        <v>0</v>
      </c>
      <c r="D117" s="1">
        <f t="shared" si="3"/>
        <v>0</v>
      </c>
      <c r="E117" s="1"/>
      <c r="F117" s="1"/>
      <c r="G117" s="52"/>
      <c r="H117" s="1"/>
      <c r="I117" s="5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6.5">
      <c r="A118" s="1">
        <f t="shared" si="4"/>
        <v>20</v>
      </c>
      <c r="B118" s="45">
        <f>1/(SIN(A118*PI()/180)+0.025*EXP(-11*SIN(A118*PI()/180)))*B45</f>
        <v>0.71548009099536569</v>
      </c>
      <c r="C118" s="1">
        <f>IF(B117&lt;B21,0,1)</f>
        <v>0</v>
      </c>
      <c r="D118" s="1">
        <f t="shared" si="3"/>
        <v>0</v>
      </c>
      <c r="E118" s="1"/>
      <c r="F118" s="1"/>
      <c r="G118" s="52"/>
      <c r="H118" s="1"/>
      <c r="I118" s="5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6.5">
      <c r="A119" s="1">
        <f t="shared" si="4"/>
        <v>19</v>
      </c>
      <c r="B119" s="45">
        <f>1/(SIN(A119*PI()/180)+0.025*EXP(-11*SIN(A119*PI()/180)))*B45</f>
        <v>0.75130576077841693</v>
      </c>
      <c r="C119" s="1">
        <f>IF(B118&lt;B21,0,1)</f>
        <v>0</v>
      </c>
      <c r="D119" s="1">
        <f t="shared" si="3"/>
        <v>0</v>
      </c>
      <c r="E119" s="1"/>
      <c r="F119" s="1"/>
      <c r="G119" s="52"/>
      <c r="H119" s="1"/>
      <c r="I119" s="5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8.75" customHeight="1">
      <c r="A120" s="1">
        <f t="shared" si="4"/>
        <v>18</v>
      </c>
      <c r="B120" s="45">
        <f>1/(SIN(A120*PI()/180)+0.025*EXP(-11*SIN(A120*PI()/180)))*B45</f>
        <v>0.79110075652495615</v>
      </c>
      <c r="C120" s="1">
        <f>IF(B119&lt;B21,0,1)</f>
        <v>0</v>
      </c>
      <c r="D120" s="1">
        <f t="shared" si="3"/>
        <v>0</v>
      </c>
      <c r="E120" s="1"/>
      <c r="F120" s="1"/>
      <c r="G120" s="52"/>
      <c r="H120" s="1"/>
      <c r="I120" s="5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6.5" customHeight="1">
      <c r="A121" s="1">
        <f t="shared" si="4"/>
        <v>17</v>
      </c>
      <c r="B121" s="45">
        <f>1/(SIN(A121*PI()/180)+0.025*EXP(-11*SIN(A121*PI()/180)))*B45</f>
        <v>0.83553328249648673</v>
      </c>
      <c r="C121" s="1">
        <f>IF(B120&lt;B21,0,1)</f>
        <v>0</v>
      </c>
      <c r="D121" s="1">
        <f t="shared" si="3"/>
        <v>0</v>
      </c>
      <c r="E121" s="1"/>
      <c r="F121" s="1"/>
      <c r="G121" s="52"/>
      <c r="H121" s="1"/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6.5">
      <c r="A122" s="1">
        <f t="shared" si="4"/>
        <v>16</v>
      </c>
      <c r="B122" s="45">
        <f>1/(SIN(A122*PI()/180)+0.025*EXP(-11*SIN(A122*PI()/180)))*B45</f>
        <v>0.88542717185567821</v>
      </c>
      <c r="C122" s="1">
        <f>IF(B121&lt;B21,0,1)</f>
        <v>0</v>
      </c>
      <c r="D122" s="1">
        <f t="shared" si="3"/>
        <v>0</v>
      </c>
      <c r="E122" s="1"/>
      <c r="F122" s="1"/>
      <c r="G122" s="52"/>
      <c r="H122" s="1"/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8" customHeight="1">
      <c r="A123" s="1">
        <f t="shared" si="4"/>
        <v>15</v>
      </c>
      <c r="B123" s="45">
        <f>1/(SIN(A123*PI()/180)+0.025*EXP(-11*SIN(A123*PI()/180)))*B45</f>
        <v>0.94180904896652973</v>
      </c>
      <c r="C123" s="1">
        <f>IF(B122&lt;B21,0,1)</f>
        <v>0</v>
      </c>
      <c r="D123" s="1">
        <f t="shared" si="3"/>
        <v>0</v>
      </c>
      <c r="E123" s="1"/>
      <c r="F123" s="1"/>
      <c r="G123" s="52"/>
      <c r="H123" s="1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6.5">
      <c r="A124" s="1">
        <f t="shared" si="4"/>
        <v>14</v>
      </c>
      <c r="B124" s="45">
        <f>1/(SIN(A124*PI()/180)+0.025*EXP(-11*SIN(A124*PI()/180)))*B45</f>
        <v>1.0059734740879107</v>
      </c>
      <c r="C124" s="1">
        <f>IF(B123&lt;B21,0,1)</f>
        <v>0</v>
      </c>
      <c r="D124" s="1">
        <f t="shared" si="3"/>
        <v>0</v>
      </c>
      <c r="E124" s="1"/>
      <c r="F124" s="1"/>
      <c r="G124" s="52"/>
      <c r="H124" s="1"/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.75" customHeight="1">
      <c r="A125" s="1">
        <f t="shared" si="4"/>
        <v>13</v>
      </c>
      <c r="B125" s="45">
        <f>1/(SIN(A125*PI()/180)+0.025*EXP(-11*SIN(A125*PI()/180)))*B45</f>
        <v>1.0795745202379199</v>
      </c>
      <c r="C125" s="1">
        <f>IF(B124&lt;B21,0,1)</f>
        <v>0</v>
      </c>
      <c r="D125" s="1">
        <f t="shared" si="3"/>
        <v>0</v>
      </c>
      <c r="E125" s="1"/>
      <c r="F125" s="1"/>
      <c r="G125" s="52"/>
      <c r="H125" s="1"/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6.5">
      <c r="A126" s="1">
        <f t="shared" si="4"/>
        <v>12</v>
      </c>
      <c r="B126" s="45">
        <f>1/(SIN(A126*PI()/180)+0.025*EXP(-11*SIN(A126*PI()/180)))*B45</f>
        <v>1.1647570598672086</v>
      </c>
      <c r="C126" s="1">
        <f>IF(B125&lt;B21,0,1)</f>
        <v>0</v>
      </c>
      <c r="D126" s="1">
        <f t="shared" si="3"/>
        <v>0</v>
      </c>
      <c r="E126" s="1"/>
      <c r="F126" s="1"/>
      <c r="G126" s="52"/>
      <c r="H126" s="1"/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.75" customHeight="1">
      <c r="A127" s="1">
        <f t="shared" si="4"/>
        <v>11</v>
      </c>
      <c r="B127" s="45">
        <f>1/(SIN(A127*PI()/180)+0.025*EXP(-11*SIN(A127*PI()/180)))*B45</f>
        <v>1.2643491915836784</v>
      </c>
      <c r="C127" s="1">
        <f>IF(B126&lt;B21,0,1)</f>
        <v>0</v>
      </c>
      <c r="D127" s="1">
        <f t="shared" si="3"/>
        <v>0</v>
      </c>
      <c r="E127" s="1"/>
      <c r="F127" s="1"/>
      <c r="G127" s="52"/>
      <c r="H127" s="1"/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6.5">
      <c r="A128" s="1">
        <f t="shared" si="4"/>
        <v>10</v>
      </c>
      <c r="B128" s="21">
        <f>1/(SIN(A128*PI()/180)+0.025*EXP(-11*SIN(A128*PI()/180)))*B45</f>
        <v>1.3821514595830089</v>
      </c>
      <c r="C128" s="1">
        <f>IF(B127&lt;B21,0,1)</f>
        <v>0</v>
      </c>
      <c r="D128" s="1">
        <f t="shared" si="3"/>
        <v>0</v>
      </c>
      <c r="E128" s="1"/>
      <c r="F128" s="1"/>
      <c r="G128" s="52"/>
      <c r="H128" s="1"/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6.5">
      <c r="A129" s="1">
        <f t="shared" si="4"/>
        <v>9</v>
      </c>
      <c r="B129" s="45">
        <f>1/(SIN(A129*PI()/180)+0.025*EXP(-11*SIN(A129*PI()/180)))*B45</f>
        <v>1.5233842666527064</v>
      </c>
      <c r="C129" s="1">
        <f>IF(B128&lt;B21,0,1)</f>
        <v>0</v>
      </c>
      <c r="D129" s="1">
        <f t="shared" si="3"/>
        <v>0</v>
      </c>
      <c r="E129" s="1"/>
      <c r="F129" s="1"/>
      <c r="G129" s="52"/>
      <c r="H129" s="1"/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6.5">
      <c r="A130" s="1">
        <f t="shared" si="4"/>
        <v>8</v>
      </c>
      <c r="B130" s="45">
        <f>1/(SIN(A130*PI()/180)+0.025*EXP(-11*SIN(A130*PI()/180)))*B45</f>
        <v>1.6954035260785352</v>
      </c>
      <c r="C130" s="1">
        <f>IF(B129&lt;B21,0,1)</f>
        <v>0</v>
      </c>
      <c r="D130" s="1">
        <f t="shared" si="3"/>
        <v>0</v>
      </c>
      <c r="E130" s="1"/>
      <c r="F130" s="1"/>
      <c r="G130" s="52"/>
      <c r="H130" s="1"/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6.5">
      <c r="A131" s="1">
        <f t="shared" si="4"/>
        <v>7</v>
      </c>
      <c r="B131" s="45">
        <f>1/(SIN(A131*PI()/180)+0.025*EXP(-11*SIN(A131*PI()/180)))*B45</f>
        <v>1.9088911712411776</v>
      </c>
      <c r="C131" s="1">
        <f>IF(B130&lt;B21,0,1)</f>
        <v>0</v>
      </c>
      <c r="D131" s="1">
        <f t="shared" si="3"/>
        <v>0</v>
      </c>
      <c r="E131" s="1"/>
      <c r="F131" s="1"/>
      <c r="G131" s="52"/>
      <c r="H131" s="1"/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6.5">
      <c r="A132" s="1">
        <f t="shared" si="4"/>
        <v>6</v>
      </c>
      <c r="B132" s="45">
        <f>1/(SIN(A132*PI()/180)+0.025*EXP(-11*SIN(A132*PI()/180)))*B45</f>
        <v>2.1799304187367583</v>
      </c>
      <c r="C132" s="1">
        <f>IF(B131&lt;B21,0,1)</f>
        <v>0</v>
      </c>
      <c r="D132" s="1">
        <f t="shared" si="3"/>
        <v>0</v>
      </c>
      <c r="E132" s="1"/>
      <c r="F132" s="1"/>
      <c r="G132" s="52"/>
      <c r="H132" s="1"/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6.5">
      <c r="A133" s="1">
        <f t="shared" si="4"/>
        <v>5</v>
      </c>
      <c r="B133" s="45">
        <f>1/(SIN(A133*PI()/180)+0.025*EXP(-11*SIN(A133*PI()/180)))*B45</f>
        <v>2.533834662179733</v>
      </c>
      <c r="C133" s="1">
        <f>IF(B132&lt;B21,0,1)</f>
        <v>0</v>
      </c>
      <c r="D133" s="1">
        <f t="shared" si="3"/>
        <v>0</v>
      </c>
      <c r="E133" s="1"/>
      <c r="F133" s="1"/>
      <c r="G133" s="52"/>
      <c r="H133" s="1"/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6.5">
      <c r="A134" s="1">
        <f t="shared" si="4"/>
        <v>4</v>
      </c>
      <c r="B134" s="45">
        <f>1/(SIN(A134*PI()/180)+0.025*EXP(-11*SIN(A134*PI()/180)))*B45</f>
        <v>3.0127282383919032</v>
      </c>
      <c r="C134" s="1">
        <f>IF(B133&lt;B21,0,1)</f>
        <v>0</v>
      </c>
      <c r="D134" s="1">
        <f t="shared" si="3"/>
        <v>0</v>
      </c>
      <c r="E134" s="1"/>
      <c r="F134" s="1"/>
      <c r="G134" s="52"/>
      <c r="H134" s="1"/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6.5">
      <c r="A135" s="1">
        <f t="shared" si="4"/>
        <v>3</v>
      </c>
      <c r="B135" s="45">
        <f>1/(SIN(A135*PI()/180)+0.025*EXP(-11*SIN(A135*PI()/180)))*B45</f>
        <v>3.6919737413957896</v>
      </c>
      <c r="C135" s="1">
        <f>IF(B134&lt;B21,0,1)</f>
        <v>0</v>
      </c>
      <c r="D135" s="1">
        <f t="shared" si="3"/>
        <v>0</v>
      </c>
      <c r="E135" s="1"/>
      <c r="F135" s="1"/>
      <c r="G135" s="52"/>
      <c r="H135" s="1"/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6.5">
      <c r="A136" s="1">
        <f t="shared" si="4"/>
        <v>2</v>
      </c>
      <c r="B136" s="45">
        <f>1/(SIN(A136*PI()/180)+0.025*EXP(-11*SIN(A136*PI()/180)))*B45</f>
        <v>4.7203185037880795</v>
      </c>
      <c r="C136" s="1">
        <f>IF(B135&lt;B21,0,1)</f>
        <v>0</v>
      </c>
      <c r="D136" s="1">
        <f t="shared" si="3"/>
        <v>0</v>
      </c>
      <c r="E136" s="1"/>
      <c r="F136" s="1"/>
      <c r="G136" s="52"/>
      <c r="H136" s="1"/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6.5">
      <c r="A137" s="1">
        <f t="shared" si="4"/>
        <v>1</v>
      </c>
      <c r="B137" s="45">
        <f>1/(SIN(A137*PI()/180)+0.025*EXP(-11*SIN(A137*PI()/180)))*B45</f>
        <v>6.4361435684733044</v>
      </c>
      <c r="C137" s="1">
        <f>IF(B136&lt;B21,0,1)</f>
        <v>0</v>
      </c>
      <c r="D137" s="1">
        <f t="shared" si="3"/>
        <v>0</v>
      </c>
      <c r="E137" s="1"/>
      <c r="F137" s="1"/>
      <c r="G137" s="52"/>
      <c r="H137" s="1"/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6.5">
      <c r="A138" s="1">
        <f t="shared" si="4"/>
        <v>0</v>
      </c>
      <c r="B138" s="45">
        <f>1/(SIN(A138*PI()/180)+0.025*EXP(-11*SIN(A138*PI()/180)))*B45</f>
        <v>9.8049662151558596</v>
      </c>
      <c r="C138" s="1">
        <f>IF(B137&lt;B21,0,1)</f>
        <v>1</v>
      </c>
      <c r="D138" s="1">
        <f t="shared" si="3"/>
        <v>0</v>
      </c>
      <c r="E138" s="1"/>
      <c r="F138" s="1"/>
      <c r="G138" s="52"/>
      <c r="H138" s="1"/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6.5">
      <c r="A139" s="1">
        <f t="shared" si="4"/>
        <v>-1</v>
      </c>
      <c r="B139" s="45">
        <f>1/(SIN(A139*PI()/180)+0.025*EXP(-11*SIN(A139*PI()/180)))*B45</f>
        <v>19.092683001770101</v>
      </c>
      <c r="C139" s="1">
        <f>IF(B138&lt;B21,0,1)</f>
        <v>1</v>
      </c>
      <c r="D139" s="1">
        <f t="shared" si="3"/>
        <v>0</v>
      </c>
      <c r="E139" s="1"/>
      <c r="F139" s="1"/>
      <c r="G139" s="52"/>
      <c r="H139" s="1"/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6.5">
      <c r="A140" s="1"/>
      <c r="B140" s="45"/>
      <c r="C140" s="1"/>
      <c r="D140" s="1"/>
      <c r="E140" s="1"/>
      <c r="F140" s="1"/>
      <c r="G140" s="52"/>
      <c r="H140" s="1"/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6.5">
      <c r="A141" s="1"/>
      <c r="B141" s="21"/>
      <c r="C141" s="1"/>
      <c r="D141" s="1"/>
      <c r="E141" s="1"/>
      <c r="F141" s="1"/>
      <c r="G141" s="52"/>
      <c r="H141" s="1"/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6.5">
      <c r="A142" s="1"/>
      <c r="B142" s="21"/>
      <c r="C142" s="21"/>
      <c r="D142" s="21"/>
      <c r="E142" s="21"/>
      <c r="F142" s="21"/>
      <c r="G142" s="52"/>
      <c r="H142" s="21"/>
      <c r="I142" s="52"/>
      <c r="J142" s="21"/>
      <c r="K142" s="21"/>
      <c r="L142" s="21"/>
      <c r="M142" s="21"/>
      <c r="N142" s="21"/>
      <c r="O142" s="1"/>
      <c r="P142" s="1"/>
      <c r="Q142" s="1"/>
      <c r="R142" s="1"/>
      <c r="S142" s="1"/>
      <c r="T142" s="1"/>
      <c r="U142" s="1"/>
    </row>
    <row r="143" spans="1:21" ht="19.5" customHeight="1">
      <c r="A143" s="1"/>
      <c r="B143" s="21"/>
      <c r="C143" s="21"/>
      <c r="D143" s="21"/>
      <c r="E143" s="21"/>
      <c r="F143" s="21"/>
      <c r="G143" s="52"/>
      <c r="H143" s="21"/>
      <c r="I143" s="52"/>
      <c r="J143" s="21"/>
      <c r="K143" s="21"/>
      <c r="L143" s="21"/>
      <c r="M143" s="21"/>
      <c r="N143" s="21"/>
      <c r="O143" s="1"/>
      <c r="P143" s="1"/>
      <c r="Q143" s="1"/>
      <c r="R143" s="1"/>
      <c r="S143" s="1"/>
      <c r="T143" s="1"/>
      <c r="U143" s="1"/>
    </row>
    <row r="144" spans="1:21" ht="16.5">
      <c r="A144" s="1"/>
      <c r="B144" s="21"/>
      <c r="C144" s="21"/>
      <c r="D144" s="21"/>
      <c r="E144" s="21"/>
      <c r="F144" s="21"/>
      <c r="G144" s="52"/>
      <c r="H144" s="21"/>
      <c r="I144" s="52"/>
      <c r="J144" s="21"/>
      <c r="K144" s="21"/>
      <c r="L144" s="21"/>
      <c r="M144" s="21"/>
      <c r="N144" s="21"/>
      <c r="O144" s="1"/>
      <c r="P144" s="1"/>
      <c r="Q144" s="1"/>
      <c r="R144" s="1"/>
      <c r="S144" s="1"/>
      <c r="T144" s="1"/>
      <c r="U144" s="1"/>
    </row>
    <row r="145" spans="1:21" ht="16.5">
      <c r="A145" s="1"/>
      <c r="B145" s="21"/>
      <c r="C145" s="21"/>
      <c r="D145" s="21"/>
      <c r="E145" s="21"/>
      <c r="F145" s="21"/>
      <c r="G145" s="52"/>
      <c r="H145" s="21"/>
      <c r="I145" s="52"/>
      <c r="J145" s="21"/>
      <c r="K145" s="21"/>
      <c r="L145" s="21"/>
      <c r="M145" s="21"/>
      <c r="N145" s="21"/>
      <c r="O145" s="1"/>
      <c r="P145" s="1"/>
      <c r="Q145" s="1"/>
      <c r="R145" s="1"/>
      <c r="S145" s="1"/>
      <c r="T145" s="1"/>
      <c r="U145" s="1"/>
    </row>
    <row r="146" spans="1:21" ht="16.5">
      <c r="A146" s="1"/>
      <c r="B146" s="21"/>
      <c r="C146" s="21"/>
      <c r="D146" s="21"/>
      <c r="E146" s="21"/>
      <c r="F146" s="21"/>
      <c r="G146" s="52"/>
      <c r="H146" s="21"/>
      <c r="I146" s="52"/>
      <c r="J146" s="21"/>
      <c r="K146" s="21"/>
      <c r="L146" s="21"/>
      <c r="M146" s="21"/>
      <c r="N146" s="21"/>
      <c r="O146" s="1"/>
      <c r="P146" s="1"/>
      <c r="Q146" s="1"/>
      <c r="R146" s="1"/>
      <c r="S146" s="1"/>
      <c r="T146" s="1"/>
      <c r="U146" s="1"/>
    </row>
    <row r="147" spans="1:21" ht="16.5">
      <c r="A147" s="1"/>
      <c r="B147" s="21"/>
      <c r="C147" s="21"/>
      <c r="D147" s="21"/>
      <c r="E147" s="21"/>
      <c r="F147" s="21"/>
      <c r="G147" s="52"/>
      <c r="H147" s="21"/>
      <c r="I147" s="52"/>
      <c r="J147" s="21"/>
      <c r="K147" s="21"/>
      <c r="L147" s="21"/>
      <c r="M147" s="21"/>
      <c r="N147" s="21"/>
      <c r="O147" s="1"/>
      <c r="P147" s="1"/>
      <c r="Q147" s="1"/>
      <c r="R147" s="1"/>
      <c r="S147" s="1"/>
      <c r="T147" s="1"/>
      <c r="U147" s="1"/>
    </row>
    <row r="148" spans="1:21" ht="16.5">
      <c r="A148" s="1"/>
      <c r="B148" s="21"/>
      <c r="C148" s="21"/>
      <c r="D148" s="21"/>
      <c r="E148" s="21"/>
      <c r="F148" s="21"/>
      <c r="G148" s="52"/>
      <c r="H148" s="21"/>
      <c r="I148" s="52"/>
      <c r="J148" s="21"/>
      <c r="K148" s="21"/>
      <c r="L148" s="21"/>
      <c r="M148" s="21"/>
      <c r="N148" s="21"/>
      <c r="O148" s="1"/>
      <c r="P148" s="1"/>
      <c r="Q148" s="1"/>
      <c r="R148" s="1"/>
      <c r="S148" s="1"/>
      <c r="T148" s="1"/>
      <c r="U148" s="1"/>
    </row>
    <row r="149" spans="1:21" ht="16.5">
      <c r="A149" s="1"/>
      <c r="B149" s="21"/>
      <c r="C149" s="21"/>
      <c r="D149" s="21"/>
      <c r="E149" s="21"/>
      <c r="F149" s="21"/>
      <c r="G149" s="52"/>
      <c r="H149" s="21"/>
      <c r="I149" s="52"/>
      <c r="J149" s="21"/>
      <c r="K149" s="21"/>
      <c r="L149" s="21"/>
      <c r="M149" s="21"/>
      <c r="N149" s="21"/>
      <c r="O149" s="1"/>
      <c r="P149" s="1"/>
      <c r="Q149" s="1"/>
      <c r="R149" s="1"/>
      <c r="S149" s="1"/>
      <c r="T149" s="1"/>
      <c r="U149" s="1"/>
    </row>
    <row r="150" spans="1:21" ht="16.5">
      <c r="A150" s="1"/>
      <c r="B150" s="21"/>
      <c r="C150" s="21"/>
      <c r="D150" s="21"/>
      <c r="E150" s="21"/>
      <c r="F150" s="21"/>
      <c r="G150" s="52"/>
      <c r="H150" s="21"/>
      <c r="I150" s="52"/>
      <c r="J150" s="21"/>
      <c r="K150" s="21"/>
      <c r="L150" s="21"/>
      <c r="M150" s="21"/>
      <c r="N150" s="21"/>
      <c r="O150" s="1"/>
      <c r="P150" s="1"/>
      <c r="Q150" s="1"/>
      <c r="R150" s="1"/>
      <c r="S150" s="1"/>
      <c r="T150" s="1"/>
      <c r="U150" s="1"/>
    </row>
    <row r="151" spans="1:21" ht="16.5">
      <c r="A151" s="1"/>
      <c r="B151" s="21"/>
      <c r="C151" s="21"/>
      <c r="D151" s="21"/>
      <c r="E151" s="21"/>
      <c r="F151" s="21"/>
      <c r="G151" s="52"/>
      <c r="H151" s="21"/>
      <c r="I151" s="52"/>
      <c r="J151" s="21"/>
      <c r="K151" s="21"/>
      <c r="L151" s="21"/>
      <c r="M151" s="21"/>
      <c r="N151" s="21"/>
      <c r="O151" s="1"/>
      <c r="P151" s="1"/>
      <c r="Q151" s="1"/>
      <c r="R151" s="1"/>
      <c r="S151" s="1"/>
      <c r="T151" s="1"/>
      <c r="U151" s="1"/>
    </row>
    <row r="152" spans="1:21" ht="16.5">
      <c r="A152" s="1"/>
      <c r="B152" s="21"/>
      <c r="C152" s="30"/>
      <c r="D152" s="21"/>
      <c r="E152" s="21"/>
      <c r="F152" s="21"/>
      <c r="G152" s="52"/>
      <c r="H152" s="21"/>
      <c r="I152" s="52"/>
      <c r="J152" s="21"/>
      <c r="K152" s="21"/>
      <c r="L152" s="21"/>
      <c r="M152" s="21"/>
      <c r="N152" s="21"/>
      <c r="O152" s="1"/>
      <c r="P152" s="1"/>
      <c r="Q152" s="1"/>
      <c r="R152" s="1"/>
      <c r="S152" s="1"/>
      <c r="T152" s="1"/>
      <c r="U152" s="1"/>
    </row>
    <row r="153" spans="1:21" ht="16.5">
      <c r="A153" s="1"/>
      <c r="B153" s="21"/>
      <c r="C153" s="30"/>
      <c r="D153" s="21"/>
      <c r="E153" s="21"/>
      <c r="F153" s="21"/>
      <c r="G153" s="52"/>
      <c r="H153" s="21"/>
      <c r="I153" s="52"/>
      <c r="J153" s="21"/>
      <c r="K153" s="21"/>
      <c r="L153" s="21"/>
      <c r="M153" s="21"/>
      <c r="N153" s="21"/>
      <c r="O153" s="1"/>
      <c r="P153" s="1"/>
      <c r="Q153" s="1"/>
      <c r="R153" s="1"/>
      <c r="S153" s="1"/>
      <c r="T153" s="1"/>
      <c r="U153" s="1"/>
    </row>
    <row r="154" spans="1:21" ht="16.5">
      <c r="A154" s="1"/>
      <c r="B154" s="21"/>
      <c r="C154" s="30"/>
      <c r="D154" s="21"/>
      <c r="E154" s="21"/>
      <c r="F154" s="21"/>
      <c r="G154" s="52"/>
      <c r="H154" s="21"/>
      <c r="I154" s="52"/>
      <c r="J154" s="21"/>
      <c r="K154" s="21"/>
      <c r="L154" s="21"/>
      <c r="M154" s="21"/>
      <c r="N154" s="21"/>
      <c r="O154" s="1"/>
      <c r="P154" s="1"/>
      <c r="Q154" s="1"/>
      <c r="R154" s="1"/>
      <c r="S154" s="1"/>
      <c r="T154" s="1"/>
      <c r="U154" s="1"/>
    </row>
    <row r="155" spans="1:21" ht="16.5">
      <c r="A155" s="1"/>
      <c r="B155" s="21"/>
      <c r="C155" s="30"/>
      <c r="D155" s="21"/>
      <c r="E155" s="21"/>
      <c r="F155" s="21"/>
      <c r="G155" s="52"/>
      <c r="H155" s="21"/>
      <c r="I155" s="52"/>
      <c r="J155" s="21"/>
      <c r="K155" s="21"/>
      <c r="L155" s="21"/>
      <c r="M155" s="21"/>
      <c r="N155" s="21"/>
      <c r="O155" s="1"/>
      <c r="P155" s="1"/>
      <c r="Q155" s="1"/>
      <c r="R155" s="1"/>
      <c r="S155" s="1"/>
      <c r="T155" s="1"/>
      <c r="U155" s="1"/>
    </row>
    <row r="156" spans="1:21" ht="16.5">
      <c r="A156" s="1"/>
      <c r="B156" s="21"/>
      <c r="C156" s="30"/>
      <c r="D156" s="21"/>
      <c r="E156" s="21"/>
      <c r="F156" s="21"/>
      <c r="G156" s="52"/>
      <c r="H156" s="21"/>
      <c r="I156" s="52"/>
      <c r="J156" s="21"/>
      <c r="K156" s="21"/>
      <c r="L156" s="21"/>
      <c r="M156" s="21"/>
      <c r="N156" s="21"/>
      <c r="O156" s="1"/>
      <c r="P156" s="1"/>
      <c r="Q156" s="1"/>
      <c r="R156" s="1"/>
      <c r="S156" s="1"/>
      <c r="T156" s="1"/>
      <c r="U156" s="1"/>
    </row>
    <row r="157" spans="1:21" ht="16.5">
      <c r="A157" s="1"/>
      <c r="B157" s="1"/>
      <c r="C157" s="30"/>
      <c r="D157" s="1"/>
      <c r="E157" s="1"/>
      <c r="F157" s="1"/>
      <c r="G157" s="52"/>
      <c r="H157" s="1"/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6.5">
      <c r="A158" s="1"/>
      <c r="B158" s="1"/>
      <c r="C158" s="30"/>
      <c r="D158" s="1"/>
      <c r="E158" s="1"/>
      <c r="F158" s="1"/>
      <c r="G158" s="52"/>
      <c r="H158" s="1"/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6.5">
      <c r="A159" s="1"/>
      <c r="B159" s="1"/>
      <c r="C159" s="30"/>
      <c r="D159" s="1"/>
      <c r="E159" s="1"/>
      <c r="F159" s="1"/>
      <c r="G159" s="52"/>
      <c r="H159" s="1"/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6.5">
      <c r="A160" s="1"/>
      <c r="B160" s="1"/>
      <c r="C160" s="30"/>
      <c r="D160" s="1"/>
      <c r="E160" s="1"/>
      <c r="F160" s="1"/>
      <c r="G160" s="52"/>
      <c r="H160" s="1"/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6.5">
      <c r="A161" s="1"/>
      <c r="B161" s="1"/>
      <c r="C161" s="30"/>
      <c r="D161" s="1"/>
      <c r="E161" s="1"/>
      <c r="F161" s="1"/>
      <c r="G161" s="52"/>
      <c r="H161" s="1"/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6.5">
      <c r="A162" s="1"/>
      <c r="B162" s="1"/>
      <c r="C162" s="30"/>
      <c r="D162" s="1"/>
      <c r="E162" s="1"/>
      <c r="F162" s="1"/>
      <c r="G162" s="52"/>
      <c r="H162" s="1"/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6.5">
      <c r="A163" s="1"/>
      <c r="B163" s="1"/>
      <c r="C163" s="30"/>
      <c r="D163" s="1"/>
      <c r="E163" s="1"/>
      <c r="F163" s="1"/>
      <c r="G163" s="52"/>
      <c r="H163" s="1"/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6.5">
      <c r="A164" s="1"/>
      <c r="B164" s="1"/>
      <c r="C164" s="30"/>
      <c r="D164" s="1"/>
      <c r="E164" s="1"/>
      <c r="F164" s="1"/>
      <c r="G164" s="52"/>
      <c r="H164" s="1"/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6.5">
      <c r="A165" s="1"/>
      <c r="B165" s="1"/>
      <c r="C165" s="30"/>
      <c r="D165" s="1"/>
      <c r="E165" s="1"/>
      <c r="F165" s="1"/>
      <c r="G165" s="52"/>
      <c r="H165" s="1"/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6.5">
      <c r="A166" s="1"/>
      <c r="B166" s="1"/>
      <c r="C166" s="30"/>
      <c r="D166" s="1"/>
      <c r="E166" s="1"/>
      <c r="F166" s="1"/>
      <c r="G166" s="52"/>
      <c r="H166" s="1"/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6.5">
      <c r="A167" s="1"/>
      <c r="B167" s="1"/>
      <c r="C167" s="30"/>
      <c r="D167" s="1"/>
      <c r="E167" s="1"/>
      <c r="F167" s="1"/>
      <c r="G167" s="52"/>
      <c r="H167" s="1"/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6.5">
      <c r="A168" s="1"/>
      <c r="B168" s="1"/>
      <c r="C168" s="30"/>
      <c r="D168" s="1"/>
      <c r="E168" s="1"/>
      <c r="F168" s="1"/>
      <c r="G168" s="52"/>
      <c r="H168" s="1"/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6.5">
      <c r="A169" s="1"/>
      <c r="B169" s="1"/>
      <c r="C169" s="30"/>
      <c r="D169" s="1"/>
      <c r="E169" s="1"/>
      <c r="F169" s="1"/>
      <c r="G169" s="52"/>
      <c r="H169" s="1"/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6.5">
      <c r="A170" s="1"/>
      <c r="B170" s="1"/>
      <c r="C170" s="30"/>
      <c r="D170" s="1"/>
      <c r="E170" s="1"/>
      <c r="F170" s="1"/>
      <c r="G170" s="52"/>
      <c r="H170" s="1"/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6.5">
      <c r="A171" s="1"/>
      <c r="B171" s="1"/>
      <c r="C171" s="30"/>
      <c r="D171" s="1"/>
      <c r="E171" s="1"/>
      <c r="F171" s="1"/>
      <c r="G171" s="52"/>
      <c r="H171" s="1"/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6.5">
      <c r="A172" s="1"/>
      <c r="B172" s="1"/>
      <c r="C172" s="30"/>
      <c r="D172" s="1"/>
      <c r="E172" s="1"/>
      <c r="F172" s="1"/>
      <c r="G172" s="52"/>
      <c r="H172" s="1"/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6.5">
      <c r="A173" s="1"/>
      <c r="B173" s="1"/>
      <c r="C173" s="30"/>
      <c r="D173" s="1"/>
      <c r="E173" s="1"/>
      <c r="F173" s="1"/>
      <c r="G173" s="1"/>
      <c r="H173" s="1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6.5">
      <c r="A174" s="1"/>
      <c r="B174" s="1"/>
      <c r="C174" s="30"/>
      <c r="D174" s="1"/>
      <c r="E174" s="1"/>
      <c r="F174" s="1"/>
      <c r="G174" s="1"/>
      <c r="H174" s="1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6.5">
      <c r="A175" s="1"/>
      <c r="B175" s="1"/>
      <c r="C175" s="30"/>
      <c r="D175" s="1"/>
      <c r="E175" s="1"/>
      <c r="F175" s="1"/>
      <c r="G175" s="1"/>
      <c r="H175" s="1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6.5">
      <c r="A176" s="1"/>
      <c r="B176" s="1"/>
      <c r="C176" s="30"/>
      <c r="D176" s="1"/>
      <c r="E176" s="1"/>
      <c r="F176" s="1"/>
      <c r="G176" s="1"/>
      <c r="H176" s="1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6.5">
      <c r="A177" s="1"/>
      <c r="B177" s="1"/>
      <c r="C177" s="30"/>
      <c r="D177" s="1"/>
      <c r="E177" s="1"/>
      <c r="F177" s="1"/>
      <c r="G177" s="1"/>
      <c r="H177" s="1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6.5">
      <c r="A178" s="1"/>
      <c r="B178" s="1"/>
      <c r="C178" s="30"/>
      <c r="D178" s="1"/>
      <c r="E178" s="1"/>
      <c r="F178" s="1"/>
      <c r="G178" s="1"/>
      <c r="H178" s="1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6.5">
      <c r="A179" s="1"/>
      <c r="B179" s="1"/>
      <c r="C179" s="30"/>
      <c r="D179" s="1"/>
      <c r="E179" s="1"/>
      <c r="F179" s="1"/>
      <c r="G179" s="1"/>
      <c r="H179" s="1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6.5">
      <c r="A180" s="1"/>
      <c r="B180" s="1"/>
      <c r="C180" s="30"/>
      <c r="D180" s="1"/>
      <c r="E180" s="1"/>
      <c r="F180" s="1"/>
      <c r="G180" s="1"/>
      <c r="H180" s="1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6.5">
      <c r="A181" s="1"/>
      <c r="B181" s="1"/>
      <c r="C181" s="30"/>
      <c r="D181" s="1"/>
      <c r="E181" s="1"/>
      <c r="F181" s="1"/>
      <c r="G181" s="1"/>
      <c r="H181" s="1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6.5">
      <c r="A182" s="1"/>
      <c r="B182" s="1"/>
      <c r="C182" s="30"/>
      <c r="D182" s="1"/>
      <c r="E182" s="1"/>
      <c r="F182" s="1"/>
      <c r="G182" s="1"/>
      <c r="H182" s="1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6.5">
      <c r="A183" s="1"/>
      <c r="B183" s="1"/>
      <c r="C183" s="30"/>
      <c r="D183" s="1"/>
      <c r="E183" s="1"/>
      <c r="F183" s="1"/>
      <c r="G183" s="1"/>
      <c r="H183" s="1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6.5">
      <c r="A184" s="1"/>
      <c r="B184" s="1"/>
      <c r="C184" s="30"/>
      <c r="D184" s="1"/>
      <c r="E184" s="1"/>
      <c r="F184" s="1"/>
      <c r="G184" s="1"/>
      <c r="H184" s="1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6.5">
      <c r="A185" s="1"/>
      <c r="B185" s="1"/>
      <c r="C185" s="30"/>
      <c r="D185" s="1"/>
      <c r="E185" s="1"/>
      <c r="F185" s="1"/>
      <c r="G185" s="1"/>
      <c r="H185" s="1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6.5">
      <c r="A186" s="1"/>
      <c r="B186" s="1"/>
      <c r="C186" s="30"/>
      <c r="D186" s="1"/>
      <c r="E186" s="1"/>
      <c r="F186" s="1"/>
      <c r="G186" s="1"/>
      <c r="H186" s="1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6.5">
      <c r="A187" s="1"/>
      <c r="B187" s="1"/>
      <c r="C187" s="30"/>
      <c r="D187" s="1"/>
      <c r="E187" s="1"/>
      <c r="F187" s="1"/>
      <c r="G187" s="1"/>
      <c r="H187" s="1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6.5">
      <c r="A188" s="1"/>
      <c r="B188" s="1"/>
      <c r="C188" s="30"/>
      <c r="D188" s="1"/>
      <c r="E188" s="1"/>
      <c r="F188" s="1"/>
      <c r="G188" s="1"/>
      <c r="H188" s="1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6.5">
      <c r="A189" s="1"/>
      <c r="B189" s="1"/>
      <c r="C189" s="30"/>
      <c r="D189" s="1"/>
      <c r="E189" s="1"/>
      <c r="F189" s="1"/>
      <c r="G189" s="1"/>
      <c r="H189" s="1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6.5">
      <c r="A190" s="1"/>
      <c r="B190" s="1"/>
      <c r="C190" s="30"/>
      <c r="D190" s="1"/>
      <c r="E190" s="1"/>
      <c r="F190" s="1"/>
      <c r="G190" s="1"/>
      <c r="H190" s="1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6.5">
      <c r="A191" s="1"/>
      <c r="B191" s="1"/>
      <c r="C191" s="30"/>
      <c r="D191" s="1"/>
      <c r="E191" s="1"/>
      <c r="F191" s="1"/>
      <c r="G191" s="1"/>
      <c r="H191" s="1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6.5">
      <c r="A192" s="1"/>
      <c r="B192" s="1"/>
      <c r="C192" s="30"/>
      <c r="D192" s="1"/>
      <c r="E192" s="1"/>
      <c r="F192" s="1"/>
      <c r="G192" s="1"/>
      <c r="H192" s="1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6.5">
      <c r="A193" s="1"/>
      <c r="B193" s="1"/>
      <c r="C193" s="30"/>
      <c r="D193" s="1"/>
      <c r="E193" s="1"/>
      <c r="F193" s="1"/>
      <c r="G193" s="1"/>
      <c r="H193" s="1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6.5">
      <c r="A194" s="1"/>
      <c r="B194" s="1"/>
      <c r="C194" s="30"/>
      <c r="D194" s="1"/>
      <c r="E194" s="1"/>
      <c r="F194" s="1"/>
      <c r="G194" s="1"/>
      <c r="H194" s="1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6.5">
      <c r="A195" s="1"/>
      <c r="B195" s="1"/>
      <c r="C195" s="30"/>
      <c r="D195" s="1"/>
      <c r="E195" s="1"/>
      <c r="F195" s="1"/>
      <c r="G195" s="1"/>
      <c r="H195" s="1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6.5">
      <c r="A196" s="1"/>
      <c r="B196" s="1"/>
      <c r="C196" s="30"/>
      <c r="D196" s="1"/>
      <c r="E196" s="1"/>
      <c r="F196" s="1"/>
      <c r="G196" s="1"/>
      <c r="H196" s="1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6.5">
      <c r="A197" s="1"/>
      <c r="B197" s="1"/>
      <c r="C197" s="30"/>
      <c r="D197" s="1"/>
      <c r="E197" s="1"/>
      <c r="F197" s="1"/>
      <c r="G197" s="1"/>
      <c r="H197" s="1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6.5">
      <c r="A198" s="1"/>
      <c r="B198" s="1"/>
      <c r="C198" s="30"/>
      <c r="D198" s="1"/>
      <c r="E198" s="1"/>
      <c r="F198" s="1"/>
      <c r="G198" s="1"/>
      <c r="H198" s="1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6.5">
      <c r="A199" s="1"/>
      <c r="B199" s="1"/>
      <c r="C199" s="30"/>
      <c r="D199" s="1"/>
      <c r="E199" s="1"/>
      <c r="F199" s="1"/>
      <c r="G199" s="1"/>
      <c r="H199" s="1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6.5">
      <c r="A200" s="1"/>
      <c r="B200" s="1"/>
      <c r="C200" s="30"/>
      <c r="D200" s="1"/>
      <c r="E200" s="1"/>
      <c r="F200" s="1"/>
      <c r="G200" s="1"/>
      <c r="H200" s="1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6.5">
      <c r="A201" s="1"/>
      <c r="B201" s="1"/>
      <c r="C201" s="30"/>
      <c r="D201" s="1"/>
      <c r="E201" s="1"/>
      <c r="F201" s="1"/>
      <c r="G201" s="1"/>
      <c r="H201" s="1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6.5">
      <c r="A202" s="1"/>
      <c r="B202" s="1"/>
      <c r="C202" s="30"/>
      <c r="D202" s="1"/>
      <c r="E202" s="1"/>
      <c r="F202" s="1"/>
      <c r="G202" s="1"/>
      <c r="H202" s="1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6.5">
      <c r="A203" s="1"/>
      <c r="B203" s="1"/>
      <c r="C203" s="30"/>
      <c r="D203" s="1"/>
      <c r="E203" s="1"/>
      <c r="F203" s="1"/>
      <c r="G203" s="1"/>
      <c r="H203" s="1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6.5">
      <c r="A204" s="1"/>
      <c r="B204" s="1"/>
      <c r="C204" s="30"/>
      <c r="D204" s="1"/>
      <c r="E204" s="1"/>
      <c r="F204" s="1"/>
      <c r="G204" s="1"/>
      <c r="H204" s="1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6.5">
      <c r="A205" s="1"/>
      <c r="B205" s="1"/>
      <c r="C205" s="30"/>
      <c r="D205" s="1"/>
      <c r="E205" s="1"/>
      <c r="F205" s="1"/>
      <c r="G205" s="1"/>
      <c r="H205" s="1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.5">
      <c r="A206" s="1"/>
      <c r="B206" s="1"/>
      <c r="C206" s="30"/>
      <c r="D206" s="1"/>
      <c r="E206" s="1"/>
      <c r="F206" s="1"/>
      <c r="G206" s="1"/>
      <c r="H206" s="1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6.5">
      <c r="A207" s="1"/>
      <c r="B207" s="1"/>
      <c r="C207" s="30"/>
      <c r="D207" s="1"/>
      <c r="E207" s="1"/>
      <c r="F207" s="1"/>
      <c r="G207" s="1"/>
      <c r="H207" s="1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6.5">
      <c r="A208" s="1"/>
      <c r="B208" s="1"/>
      <c r="C208" s="30"/>
      <c r="D208" s="1"/>
      <c r="E208" s="1"/>
      <c r="F208" s="1"/>
      <c r="G208" s="1"/>
      <c r="H208" s="1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6.5">
      <c r="A209" s="1"/>
      <c r="B209" s="1"/>
      <c r="C209" s="30"/>
      <c r="D209" s="1"/>
      <c r="E209" s="1"/>
      <c r="F209" s="1"/>
      <c r="G209" s="1"/>
      <c r="H209" s="1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6.5">
      <c r="A210" s="1"/>
      <c r="B210" s="1"/>
      <c r="C210" s="30"/>
      <c r="D210" s="1"/>
      <c r="E210" s="1"/>
      <c r="F210" s="1"/>
      <c r="G210" s="1"/>
      <c r="H210" s="1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6.5">
      <c r="A211" s="1"/>
      <c r="B211" s="1"/>
      <c r="C211" s="30"/>
      <c r="D211" s="1"/>
      <c r="E211" s="1"/>
      <c r="F211" s="1"/>
      <c r="G211" s="1"/>
      <c r="H211" s="1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6.5">
      <c r="A212" s="1"/>
      <c r="B212" s="1"/>
      <c r="C212" s="30"/>
      <c r="D212" s="1"/>
      <c r="E212" s="1"/>
      <c r="F212" s="1"/>
      <c r="G212" s="1"/>
      <c r="H212" s="1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6.5">
      <c r="A213" s="1"/>
      <c r="B213" s="1"/>
      <c r="C213" s="30"/>
      <c r="D213" s="1"/>
      <c r="E213" s="1"/>
      <c r="F213" s="1"/>
      <c r="G213" s="1"/>
      <c r="H213" s="1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6.5">
      <c r="A214" s="1"/>
      <c r="B214" s="1"/>
      <c r="C214" s="30"/>
      <c r="D214" s="1"/>
      <c r="E214" s="1"/>
      <c r="F214" s="1"/>
      <c r="G214" s="1"/>
      <c r="H214" s="1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6.5">
      <c r="A215" s="1"/>
      <c r="B215" s="1"/>
      <c r="C215" s="30"/>
      <c r="D215" s="1"/>
      <c r="E215" s="1"/>
      <c r="F215" s="1"/>
      <c r="G215" s="1"/>
      <c r="H215" s="1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6.5">
      <c r="A216" s="1"/>
      <c r="B216" s="1"/>
      <c r="C216" s="1"/>
      <c r="D216" s="1"/>
      <c r="E216" s="1"/>
      <c r="F216" s="1"/>
      <c r="G216" s="1"/>
      <c r="H216" s="1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6.5">
      <c r="A217" s="1"/>
      <c r="B217" s="1"/>
      <c r="C217" s="1"/>
      <c r="D217" s="1"/>
      <c r="E217" s="1"/>
      <c r="F217" s="1"/>
      <c r="G217" s="1"/>
      <c r="H217" s="1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6.5">
      <c r="A218" s="1"/>
      <c r="B218" s="1"/>
      <c r="C218" s="1"/>
      <c r="D218" s="1"/>
      <c r="E218" s="1"/>
      <c r="F218" s="1"/>
      <c r="G218" s="1"/>
      <c r="H218" s="1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6.5">
      <c r="A219" s="1"/>
      <c r="B219" s="1"/>
      <c r="C219" s="1"/>
      <c r="D219" s="1"/>
      <c r="E219" s="1"/>
      <c r="F219" s="1"/>
      <c r="G219" s="1"/>
      <c r="H219" s="1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6.5">
      <c r="A220" s="1"/>
      <c r="B220" s="1"/>
      <c r="C220" s="1"/>
      <c r="D220" s="1"/>
      <c r="E220" s="1"/>
      <c r="F220" s="1"/>
      <c r="G220" s="1"/>
      <c r="H220" s="1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6.5">
      <c r="A221" s="1"/>
      <c r="B221" s="1"/>
      <c r="C221" s="1"/>
      <c r="D221" s="1"/>
      <c r="E221" s="1"/>
      <c r="F221" s="1"/>
      <c r="G221" s="1"/>
      <c r="H221" s="1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6.5">
      <c r="A222" s="1"/>
      <c r="B222" s="1"/>
      <c r="C222" s="1"/>
      <c r="D222" s="1"/>
      <c r="E222" s="1"/>
      <c r="F222" s="1"/>
      <c r="G222" s="1"/>
      <c r="H222" s="1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6.5">
      <c r="A223" s="1"/>
      <c r="B223" s="1"/>
      <c r="C223" s="1"/>
      <c r="D223" s="1"/>
      <c r="E223" s="1"/>
      <c r="F223" s="1"/>
      <c r="G223" s="1"/>
      <c r="H223" s="1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6.5">
      <c r="A224" s="1"/>
      <c r="B224" s="1"/>
      <c r="C224" s="1"/>
      <c r="D224" s="1"/>
      <c r="E224" s="1"/>
      <c r="F224" s="1"/>
      <c r="G224" s="1"/>
      <c r="H224" s="1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6.5">
      <c r="A225" s="1"/>
      <c r="B225" s="1"/>
      <c r="C225" s="1"/>
      <c r="D225" s="1"/>
      <c r="E225" s="1"/>
      <c r="F225" s="1"/>
      <c r="G225" s="1"/>
      <c r="H225" s="1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6.5">
      <c r="A226" s="1"/>
      <c r="B226" s="1"/>
      <c r="C226" s="1"/>
      <c r="D226" s="1"/>
      <c r="E226" s="1"/>
      <c r="F226" s="1"/>
      <c r="G226" s="1"/>
      <c r="H226" s="1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6.5">
      <c r="A227" s="1"/>
      <c r="B227" s="1"/>
      <c r="C227" s="1"/>
      <c r="D227" s="1"/>
      <c r="E227" s="1"/>
      <c r="F227" s="1"/>
      <c r="G227" s="1"/>
      <c r="H227" s="1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6.5">
      <c r="A228" s="1"/>
      <c r="B228" s="1"/>
      <c r="C228" s="1"/>
      <c r="D228" s="1"/>
      <c r="E228" s="1"/>
      <c r="F228" s="1"/>
      <c r="G228" s="1"/>
      <c r="H228" s="1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6.5">
      <c r="A229" s="1"/>
      <c r="B229" s="1"/>
      <c r="C229" s="1"/>
      <c r="D229" s="1"/>
      <c r="E229" s="1"/>
      <c r="F229" s="1"/>
      <c r="G229" s="1"/>
      <c r="H229" s="1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6.5">
      <c r="A230" s="1"/>
      <c r="B230" s="1"/>
      <c r="C230" s="1"/>
      <c r="D230" s="1"/>
      <c r="E230" s="1"/>
      <c r="F230" s="1"/>
      <c r="G230" s="1"/>
      <c r="H230" s="1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6.5">
      <c r="A231" s="1"/>
      <c r="B231" s="1"/>
      <c r="C231" s="1"/>
      <c r="D231" s="1"/>
      <c r="E231" s="1"/>
      <c r="F231" s="1"/>
      <c r="G231" s="1"/>
      <c r="H231" s="1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6.5">
      <c r="A232" s="1"/>
      <c r="B232" s="1"/>
      <c r="C232" s="1"/>
      <c r="D232" s="1"/>
      <c r="E232" s="1"/>
      <c r="F232" s="1"/>
      <c r="G232" s="1"/>
      <c r="H232" s="1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6.5">
      <c r="A233" s="1"/>
      <c r="B233" s="1"/>
      <c r="C233" s="1"/>
      <c r="D233" s="1"/>
      <c r="E233" s="1"/>
      <c r="F233" s="1"/>
      <c r="G233" s="1"/>
      <c r="H233" s="1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6.5">
      <c r="A234" s="1"/>
      <c r="B234" s="1"/>
      <c r="C234" s="1"/>
      <c r="D234" s="1"/>
      <c r="E234" s="1"/>
      <c r="F234" s="1"/>
      <c r="G234" s="1"/>
      <c r="H234" s="1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6.5">
      <c r="A235" s="1"/>
      <c r="B235" s="1"/>
      <c r="C235" s="1"/>
      <c r="D235" s="1"/>
      <c r="E235" s="1"/>
      <c r="F235" s="1"/>
      <c r="G235" s="1"/>
      <c r="H235" s="1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6.5">
      <c r="A236" s="1"/>
      <c r="B236" s="1"/>
      <c r="C236" s="1"/>
      <c r="D236" s="1"/>
      <c r="E236" s="1"/>
      <c r="F236" s="1"/>
      <c r="G236" s="1"/>
      <c r="H236" s="1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6.5">
      <c r="A237" s="1"/>
      <c r="B237" s="1"/>
      <c r="C237" s="1"/>
      <c r="D237" s="1"/>
      <c r="E237" s="1"/>
      <c r="F237" s="1"/>
      <c r="G237" s="1"/>
      <c r="H237" s="1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6.5">
      <c r="A238" s="1"/>
      <c r="B238" s="1"/>
      <c r="C238" s="1"/>
      <c r="D238" s="1"/>
      <c r="E238" s="1"/>
      <c r="F238" s="1"/>
      <c r="G238" s="1"/>
      <c r="H238" s="1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6.5">
      <c r="A239" s="1"/>
      <c r="B239" s="1"/>
      <c r="C239" s="1"/>
      <c r="D239" s="1"/>
      <c r="E239" s="1"/>
      <c r="F239" s="1"/>
      <c r="G239" s="1"/>
      <c r="H239" s="1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6.5">
      <c r="A240" s="1"/>
      <c r="B240" s="1"/>
      <c r="C240" s="1"/>
      <c r="D240" s="1"/>
      <c r="E240" s="1"/>
      <c r="F240" s="1"/>
      <c r="G240" s="1"/>
      <c r="H240" s="1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6.5">
      <c r="A241" s="1"/>
      <c r="B241" s="1"/>
      <c r="C241" s="1"/>
      <c r="D241" s="1"/>
      <c r="E241" s="1"/>
      <c r="F241" s="1"/>
      <c r="G241" s="1"/>
      <c r="H241" s="1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6.5">
      <c r="A242" s="1"/>
      <c r="B242" s="1"/>
      <c r="C242" s="1"/>
      <c r="D242" s="1"/>
      <c r="E242" s="1"/>
      <c r="F242" s="1"/>
      <c r="G242" s="1"/>
      <c r="H242" s="1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6.5">
      <c r="A243" s="1"/>
      <c r="B243" s="1"/>
      <c r="C243" s="1"/>
      <c r="D243" s="1"/>
      <c r="E243" s="1"/>
      <c r="F243" s="1"/>
      <c r="G243" s="1"/>
      <c r="H243" s="1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6.5">
      <c r="A244" s="1"/>
      <c r="B244" s="1"/>
      <c r="C244" s="1"/>
      <c r="D244" s="1"/>
      <c r="E244" s="1"/>
      <c r="F244" s="1"/>
      <c r="G244" s="1"/>
      <c r="H244" s="1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6.5">
      <c r="A245" s="1"/>
      <c r="B245" s="1"/>
      <c r="C245" s="1"/>
      <c r="D245" s="1"/>
      <c r="E245" s="1"/>
      <c r="F245" s="1"/>
      <c r="G245" s="1"/>
      <c r="H245" s="1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6.5">
      <c r="A246" s="1"/>
      <c r="B246" s="1"/>
      <c r="C246" s="1"/>
      <c r="D246" s="1"/>
      <c r="E246" s="1"/>
      <c r="F246" s="1"/>
      <c r="G246" s="1"/>
      <c r="H246" s="1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6.5">
      <c r="A247" s="1"/>
      <c r="B247" s="1"/>
      <c r="C247" s="1"/>
      <c r="D247" s="1"/>
      <c r="E247" s="1"/>
      <c r="F247" s="1"/>
      <c r="G247" s="1"/>
      <c r="H247" s="1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6.5">
      <c r="A248" s="1"/>
      <c r="B248" s="1"/>
      <c r="C248" s="1"/>
      <c r="D248" s="1"/>
      <c r="E248" s="1"/>
      <c r="F248" s="1"/>
      <c r="G248" s="1"/>
      <c r="H248" s="1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6.5">
      <c r="A249" s="1"/>
      <c r="B249" s="1"/>
      <c r="C249" s="1"/>
      <c r="D249" s="1"/>
      <c r="E249" s="1"/>
      <c r="F249" s="1"/>
      <c r="G249" s="1"/>
      <c r="H249" s="1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6.5">
      <c r="A250" s="1"/>
      <c r="B250" s="1"/>
      <c r="C250" s="1"/>
      <c r="D250" s="1"/>
      <c r="E250" s="1"/>
      <c r="F250" s="1"/>
      <c r="G250" s="1"/>
      <c r="H250" s="1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6.5">
      <c r="A251" s="1"/>
      <c r="B251" s="1"/>
      <c r="C251" s="1"/>
      <c r="D251" s="1"/>
      <c r="E251" s="1"/>
      <c r="F251" s="1"/>
      <c r="G251" s="1"/>
      <c r="H251" s="1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6.5">
      <c r="A252" s="1"/>
      <c r="B252" s="1"/>
      <c r="C252" s="1"/>
      <c r="D252" s="1"/>
      <c r="E252" s="1"/>
      <c r="F252" s="1"/>
      <c r="G252" s="1"/>
      <c r="H252" s="1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6.5">
      <c r="A253" s="1"/>
      <c r="B253" s="1"/>
      <c r="C253" s="1"/>
      <c r="D253" s="1"/>
      <c r="E253" s="1"/>
      <c r="F253" s="1"/>
      <c r="G253" s="1"/>
      <c r="H253" s="1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6.5">
      <c r="A254" s="1"/>
      <c r="B254" s="1"/>
      <c r="C254" s="1"/>
      <c r="D254" s="1"/>
      <c r="E254" s="1"/>
      <c r="F254" s="1"/>
      <c r="G254" s="1"/>
      <c r="H254" s="1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6.5">
      <c r="A255" s="1"/>
      <c r="B255" s="1"/>
      <c r="C255" s="1"/>
      <c r="D255" s="1"/>
      <c r="E255" s="1"/>
      <c r="F255" s="1"/>
      <c r="G255" s="1"/>
      <c r="H255" s="1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6.5">
      <c r="A256" s="1"/>
      <c r="B256" s="1"/>
      <c r="C256" s="1"/>
      <c r="D256" s="1"/>
      <c r="E256" s="1"/>
      <c r="F256" s="1"/>
      <c r="G256" s="1"/>
      <c r="H256" s="1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6.5">
      <c r="A257" s="1"/>
      <c r="B257" s="1"/>
      <c r="C257" s="1"/>
      <c r="D257" s="1"/>
      <c r="E257" s="1"/>
      <c r="F257" s="1"/>
      <c r="G257" s="1"/>
      <c r="H257" s="1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6.5">
      <c r="A258" s="1"/>
      <c r="B258" s="1"/>
      <c r="C258" s="1"/>
      <c r="D258" s="1"/>
      <c r="E258" s="1"/>
      <c r="F258" s="1"/>
      <c r="G258" s="1"/>
      <c r="H258" s="1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6.5">
      <c r="A259" s="1"/>
      <c r="B259" s="1"/>
      <c r="C259" s="1"/>
      <c r="D259" s="1"/>
      <c r="E259" s="1"/>
      <c r="F259" s="1"/>
      <c r="G259" s="1"/>
      <c r="H259" s="1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6.5">
      <c r="A260" s="1"/>
      <c r="B260" s="1"/>
      <c r="C260" s="1"/>
      <c r="D260" s="1"/>
      <c r="E260" s="1"/>
      <c r="F260" s="1"/>
      <c r="G260" s="1"/>
      <c r="H260" s="1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6.5">
      <c r="A261" s="1"/>
      <c r="B261" s="1"/>
      <c r="C261" s="1"/>
      <c r="D261" s="1"/>
      <c r="E261" s="1"/>
      <c r="F261" s="1"/>
      <c r="G261" s="1"/>
      <c r="H261" s="1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6.5">
      <c r="A262" s="1"/>
      <c r="B262" s="1"/>
      <c r="C262" s="1"/>
      <c r="D262" s="1"/>
      <c r="E262" s="1"/>
      <c r="F262" s="1"/>
      <c r="G262" s="1"/>
      <c r="H262" s="1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6.5">
      <c r="A263" s="1"/>
      <c r="B263" s="1"/>
      <c r="C263" s="1"/>
      <c r="D263" s="1"/>
      <c r="E263" s="1"/>
      <c r="F263" s="1"/>
      <c r="G263" s="1"/>
      <c r="H263" s="1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6.5">
      <c r="A264" s="1"/>
      <c r="B264" s="1"/>
      <c r="C264" s="1"/>
      <c r="D264" s="1"/>
      <c r="E264" s="1"/>
      <c r="F264" s="1"/>
      <c r="G264" s="1"/>
      <c r="H264" s="1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6.5">
      <c r="A265" s="1"/>
      <c r="B265" s="1"/>
      <c r="C265" s="1"/>
      <c r="D265" s="1"/>
      <c r="E265" s="1"/>
      <c r="F265" s="1"/>
      <c r="G265" s="1"/>
      <c r="H265" s="1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6.5">
      <c r="A266" s="1"/>
      <c r="B266" s="1"/>
      <c r="C266" s="1"/>
      <c r="D266" s="1"/>
      <c r="E266" s="1"/>
      <c r="F266" s="1"/>
      <c r="G266" s="1"/>
      <c r="H266" s="1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6.5">
      <c r="A267" s="1"/>
      <c r="B267" s="1"/>
      <c r="C267" s="1"/>
      <c r="D267" s="1"/>
      <c r="E267" s="1"/>
      <c r="F267" s="1"/>
      <c r="G267" s="1"/>
      <c r="H267" s="1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6.5">
      <c r="A268" s="1"/>
      <c r="B268" s="1"/>
      <c r="C268" s="1"/>
      <c r="D268" s="1"/>
      <c r="E268" s="1"/>
      <c r="F268" s="1"/>
      <c r="G268" s="1"/>
      <c r="H268" s="1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6.5">
      <c r="A269" s="1"/>
      <c r="B269" s="1"/>
      <c r="C269" s="1"/>
      <c r="D269" s="1"/>
      <c r="E269" s="1"/>
      <c r="F269" s="1"/>
      <c r="G269" s="1"/>
      <c r="H269" s="1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6.5">
      <c r="A270" s="1"/>
      <c r="B270" s="1"/>
      <c r="C270" s="1"/>
      <c r="D270" s="1"/>
      <c r="E270" s="1"/>
      <c r="F270" s="1"/>
      <c r="G270" s="1"/>
      <c r="H270" s="1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6.5">
      <c r="A271" s="1"/>
      <c r="B271" s="1"/>
      <c r="C271" s="1"/>
      <c r="D271" s="1"/>
      <c r="E271" s="1"/>
      <c r="F271" s="1"/>
      <c r="G271" s="1"/>
      <c r="H271" s="1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6.5">
      <c r="A272" s="1"/>
      <c r="B272" s="1"/>
      <c r="C272" s="1"/>
      <c r="D272" s="1"/>
      <c r="E272" s="1"/>
      <c r="F272" s="1"/>
      <c r="G272" s="1"/>
      <c r="H272" s="1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6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6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6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6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6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6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6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6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6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6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6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6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6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6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6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6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6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6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6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6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6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6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6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6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6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6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6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6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6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6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6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6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6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6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6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6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6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6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6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6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6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6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6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6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6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6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6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6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6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6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6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6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6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6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F327" s="20"/>
      <c r="G327" s="20"/>
      <c r="H327" s="20"/>
      <c r="I327" s="20"/>
      <c r="J327" s="20"/>
      <c r="K327" s="20"/>
      <c r="L327" s="20"/>
      <c r="M327" s="20"/>
    </row>
    <row r="328" spans="1:21">
      <c r="F328" s="20"/>
      <c r="G328" s="20"/>
      <c r="H328" s="20"/>
      <c r="I328" s="20"/>
      <c r="J328" s="20"/>
      <c r="K328" s="20"/>
      <c r="L328" s="20"/>
      <c r="M328" s="20"/>
    </row>
    <row r="329" spans="1:21">
      <c r="F329" s="20"/>
      <c r="G329" s="20"/>
      <c r="H329" s="20"/>
      <c r="I329" s="20"/>
      <c r="J329" s="20"/>
      <c r="K329" s="20"/>
      <c r="L329" s="20"/>
      <c r="M329" s="20"/>
    </row>
    <row r="330" spans="1:21">
      <c r="F330" s="20"/>
      <c r="G330" s="20"/>
      <c r="H330" s="20"/>
      <c r="I330" s="20"/>
      <c r="J330" s="20"/>
      <c r="K330" s="20"/>
      <c r="L330" s="20"/>
      <c r="M330" s="20"/>
    </row>
    <row r="331" spans="1:21">
      <c r="F331" s="20"/>
      <c r="G331" s="20"/>
      <c r="H331" s="20"/>
      <c r="I331" s="20"/>
      <c r="J331" s="20"/>
      <c r="K331" s="20"/>
      <c r="L331" s="20"/>
      <c r="M331" s="20"/>
    </row>
    <row r="332" spans="1:21">
      <c r="F332" s="20"/>
      <c r="G332" s="20"/>
      <c r="H332" s="20"/>
      <c r="I332" s="20"/>
      <c r="J332" s="20"/>
      <c r="K332" s="20"/>
      <c r="L332" s="20"/>
      <c r="M332" s="20"/>
    </row>
    <row r="333" spans="1:21">
      <c r="F333" s="20"/>
      <c r="G333" s="20"/>
      <c r="H333" s="20"/>
      <c r="I333" s="20"/>
      <c r="J333" s="20"/>
      <c r="K333" s="20"/>
      <c r="L333" s="20"/>
      <c r="M333" s="20"/>
    </row>
    <row r="334" spans="1:21">
      <c r="F334" s="20"/>
      <c r="G334" s="20"/>
      <c r="H334" s="20"/>
      <c r="I334" s="20"/>
      <c r="J334" s="20"/>
      <c r="K334" s="20"/>
      <c r="L334" s="20"/>
      <c r="M334" s="20"/>
    </row>
    <row r="335" spans="1:21">
      <c r="F335" s="20"/>
      <c r="G335" s="20"/>
      <c r="H335" s="20"/>
      <c r="I335" s="20"/>
      <c r="J335" s="20"/>
      <c r="K335" s="20"/>
      <c r="L335" s="20"/>
      <c r="M335" s="20"/>
    </row>
    <row r="336" spans="1:21">
      <c r="F336" s="20"/>
      <c r="G336" s="20"/>
      <c r="H336" s="20"/>
      <c r="I336" s="20"/>
      <c r="J336" s="20"/>
      <c r="K336" s="20"/>
      <c r="L336" s="20"/>
      <c r="M336" s="20"/>
    </row>
    <row r="337" spans="6:13">
      <c r="F337" s="20"/>
      <c r="G337" s="20"/>
      <c r="H337" s="20"/>
      <c r="I337" s="20"/>
      <c r="J337" s="20"/>
      <c r="K337" s="20"/>
      <c r="L337" s="20"/>
      <c r="M337" s="20"/>
    </row>
    <row r="338" spans="6:13">
      <c r="F338" s="20"/>
      <c r="G338" s="20"/>
      <c r="H338" s="20"/>
      <c r="I338" s="20"/>
      <c r="J338" s="20"/>
      <c r="K338" s="20"/>
      <c r="L338" s="20"/>
      <c r="M338" s="20"/>
    </row>
    <row r="339" spans="6:13">
      <c r="F339" s="20"/>
      <c r="G339" s="20"/>
      <c r="H339" s="20"/>
      <c r="I339" s="20"/>
      <c r="J339" s="20"/>
      <c r="K339" s="20"/>
      <c r="L339" s="20"/>
      <c r="M339" s="20"/>
    </row>
    <row r="340" spans="6:13">
      <c r="F340" s="20"/>
      <c r="G340" s="20"/>
      <c r="H340" s="20"/>
      <c r="I340" s="20"/>
      <c r="J340" s="20"/>
      <c r="K340" s="20"/>
      <c r="L340" s="20"/>
      <c r="M340" s="20"/>
    </row>
    <row r="341" spans="6:13">
      <c r="F341" s="20"/>
      <c r="G341" s="20"/>
      <c r="H341" s="20"/>
      <c r="I341" s="20"/>
      <c r="J341" s="20"/>
      <c r="K341" s="20"/>
      <c r="L341" s="20"/>
      <c r="M341" s="20"/>
    </row>
    <row r="342" spans="6:13">
      <c r="F342" s="20"/>
      <c r="G342" s="20"/>
      <c r="H342" s="20"/>
      <c r="I342" s="20"/>
      <c r="J342" s="20"/>
      <c r="K342" s="20"/>
      <c r="L342" s="20"/>
      <c r="M342" s="20"/>
    </row>
    <row r="343" spans="6:13">
      <c r="F343" s="20"/>
      <c r="G343" s="20"/>
      <c r="H343" s="20"/>
      <c r="I343" s="20"/>
      <c r="J343" s="20"/>
      <c r="K343" s="20"/>
      <c r="L343" s="20"/>
      <c r="M343" s="20"/>
    </row>
    <row r="344" spans="6:13">
      <c r="F344" s="20"/>
      <c r="G344" s="20"/>
      <c r="H344" s="20"/>
      <c r="I344" s="20"/>
      <c r="J344" s="20"/>
      <c r="K344" s="20"/>
      <c r="L344" s="20"/>
      <c r="M344" s="20"/>
    </row>
    <row r="345" spans="6:13">
      <c r="F345" s="20"/>
      <c r="G345" s="20"/>
      <c r="H345" s="20"/>
      <c r="I345" s="20"/>
      <c r="J345" s="20"/>
      <c r="K345" s="20"/>
      <c r="L345" s="20"/>
      <c r="M345" s="20"/>
    </row>
    <row r="346" spans="6:13">
      <c r="F346" s="20"/>
      <c r="G346" s="20"/>
      <c r="H346" s="20"/>
      <c r="I346" s="20"/>
      <c r="J346" s="20"/>
      <c r="K346" s="20"/>
      <c r="L346" s="20"/>
      <c r="M346" s="20"/>
    </row>
    <row r="347" spans="6:13">
      <c r="F347" s="20"/>
      <c r="G347" s="20"/>
      <c r="H347" s="20"/>
      <c r="I347" s="20"/>
      <c r="J347" s="20"/>
      <c r="K347" s="20"/>
      <c r="L347" s="20"/>
      <c r="M347" s="20"/>
    </row>
    <row r="348" spans="6:13">
      <c r="F348" s="20"/>
      <c r="G348" s="20"/>
      <c r="H348" s="20"/>
      <c r="I348" s="20"/>
      <c r="J348" s="20"/>
      <c r="K348" s="20"/>
      <c r="L348" s="20"/>
      <c r="M348" s="20"/>
    </row>
    <row r="349" spans="6:13">
      <c r="F349" s="20"/>
      <c r="G349" s="20"/>
      <c r="H349" s="20"/>
      <c r="I349" s="20"/>
      <c r="J349" s="20"/>
      <c r="K349" s="20"/>
      <c r="L349" s="20"/>
      <c r="M349" s="20"/>
    </row>
    <row r="350" spans="6:13">
      <c r="F350" s="20"/>
      <c r="G350" s="20"/>
      <c r="H350" s="20"/>
      <c r="I350" s="20"/>
      <c r="J350" s="20"/>
      <c r="K350" s="20"/>
      <c r="L350" s="20"/>
      <c r="M350" s="20"/>
    </row>
    <row r="351" spans="6:13">
      <c r="F351" s="20"/>
      <c r="G351" s="20"/>
      <c r="H351" s="20"/>
      <c r="I351" s="20"/>
      <c r="J351" s="20"/>
      <c r="K351" s="20"/>
      <c r="L351" s="20"/>
      <c r="M351" s="20"/>
    </row>
    <row r="352" spans="6:13">
      <c r="F352" s="20"/>
      <c r="G352" s="20"/>
      <c r="H352" s="20"/>
      <c r="I352" s="20"/>
      <c r="J352" s="20"/>
      <c r="K352" s="20"/>
      <c r="L352" s="20"/>
      <c r="M352" s="20"/>
    </row>
    <row r="353" spans="6:13">
      <c r="F353" s="20"/>
      <c r="G353" s="20"/>
      <c r="H353" s="20"/>
      <c r="I353" s="20"/>
      <c r="J353" s="20"/>
      <c r="K353" s="20"/>
      <c r="L353" s="20"/>
      <c r="M353" s="20"/>
    </row>
    <row r="354" spans="6:13">
      <c r="F354" s="20"/>
      <c r="G354" s="20"/>
      <c r="H354" s="20"/>
      <c r="I354" s="20"/>
      <c r="J354" s="20"/>
      <c r="K354" s="20"/>
      <c r="L354" s="20"/>
      <c r="M354" s="20"/>
    </row>
    <row r="355" spans="6:13">
      <c r="F355" s="20"/>
      <c r="G355" s="20"/>
      <c r="H355" s="20"/>
      <c r="I355" s="20"/>
      <c r="J355" s="20"/>
      <c r="K355" s="20"/>
      <c r="L355" s="20"/>
      <c r="M355" s="20"/>
    </row>
    <row r="356" spans="6:13">
      <c r="F356" s="20"/>
      <c r="G356" s="20"/>
      <c r="H356" s="20"/>
      <c r="I356" s="20"/>
      <c r="J356" s="20"/>
      <c r="K356" s="20"/>
      <c r="L356" s="20"/>
      <c r="M356" s="20"/>
    </row>
    <row r="357" spans="6:13">
      <c r="F357" s="20"/>
      <c r="G357" s="20"/>
      <c r="H357" s="20"/>
      <c r="I357" s="20"/>
      <c r="J357" s="20"/>
      <c r="K357" s="20"/>
      <c r="L357" s="20"/>
      <c r="M357" s="20"/>
    </row>
    <row r="358" spans="6:13">
      <c r="F358" s="20"/>
      <c r="G358" s="20"/>
      <c r="H358" s="20"/>
      <c r="I358" s="20"/>
      <c r="J358" s="20"/>
      <c r="K358" s="20"/>
      <c r="L358" s="20"/>
      <c r="M358" s="20"/>
    </row>
    <row r="359" spans="6:13">
      <c r="F359" s="20"/>
      <c r="G359" s="20"/>
      <c r="H359" s="20"/>
      <c r="I359" s="20"/>
      <c r="J359" s="20"/>
      <c r="K359" s="20"/>
      <c r="L359" s="20"/>
      <c r="M359" s="20"/>
    </row>
    <row r="360" spans="6:13">
      <c r="F360" s="20"/>
      <c r="G360" s="20"/>
      <c r="H360" s="20"/>
      <c r="I360" s="20"/>
      <c r="J360" s="20"/>
      <c r="K360" s="20"/>
      <c r="L360" s="20"/>
      <c r="M360" s="20"/>
    </row>
    <row r="361" spans="6:13">
      <c r="F361" s="20"/>
      <c r="G361" s="20"/>
      <c r="H361" s="20"/>
      <c r="I361" s="20"/>
      <c r="J361" s="20"/>
      <c r="K361" s="20"/>
      <c r="L361" s="20"/>
      <c r="M361" s="20"/>
    </row>
    <row r="362" spans="6:13">
      <c r="F362" s="20"/>
      <c r="G362" s="20"/>
      <c r="H362" s="20"/>
      <c r="I362" s="20"/>
      <c r="J362" s="20"/>
      <c r="K362" s="20"/>
      <c r="L362" s="20"/>
      <c r="M362" s="20"/>
    </row>
    <row r="363" spans="6:13">
      <c r="F363" s="20"/>
      <c r="G363" s="20"/>
      <c r="H363" s="20"/>
      <c r="I363" s="20"/>
      <c r="J363" s="20"/>
      <c r="K363" s="20"/>
      <c r="L363" s="20"/>
      <c r="M363" s="20"/>
    </row>
    <row r="364" spans="6:13">
      <c r="F364" s="20"/>
      <c r="G364" s="20"/>
      <c r="H364" s="20"/>
      <c r="I364" s="20"/>
      <c r="J364" s="20"/>
      <c r="K364" s="20"/>
      <c r="L364" s="20"/>
      <c r="M364" s="20"/>
    </row>
    <row r="365" spans="6:13">
      <c r="F365" s="20"/>
      <c r="G365" s="20"/>
      <c r="H365" s="20"/>
      <c r="I365" s="20"/>
      <c r="J365" s="20"/>
      <c r="K365" s="20"/>
      <c r="L365" s="20"/>
      <c r="M365" s="20"/>
    </row>
    <row r="366" spans="6:13">
      <c r="F366" s="20"/>
      <c r="G366" s="20"/>
      <c r="H366" s="20"/>
      <c r="I366" s="20"/>
      <c r="J366" s="20"/>
      <c r="K366" s="20"/>
      <c r="L366" s="20"/>
      <c r="M366" s="20"/>
    </row>
    <row r="367" spans="6:13">
      <c r="F367" s="20"/>
      <c r="G367" s="20"/>
      <c r="H367" s="20"/>
      <c r="I367" s="20"/>
      <c r="J367" s="20"/>
      <c r="K367" s="20"/>
      <c r="L367" s="20"/>
      <c r="M367" s="20"/>
    </row>
    <row r="368" spans="6:13">
      <c r="F368" s="20"/>
      <c r="G368" s="20"/>
      <c r="H368" s="20"/>
      <c r="I368" s="20"/>
      <c r="J368" s="20"/>
      <c r="K368" s="20"/>
      <c r="L368" s="20"/>
      <c r="M368" s="20"/>
    </row>
    <row r="369" spans="6:13">
      <c r="F369" s="20"/>
      <c r="G369" s="20"/>
      <c r="H369" s="20"/>
      <c r="I369" s="20"/>
      <c r="J369" s="20"/>
      <c r="K369" s="20"/>
      <c r="L369" s="20"/>
      <c r="M369" s="20"/>
    </row>
    <row r="370" spans="6:13">
      <c r="F370" s="20"/>
      <c r="G370" s="20"/>
      <c r="H370" s="20"/>
      <c r="I370" s="20"/>
      <c r="J370" s="20"/>
      <c r="K370" s="20"/>
      <c r="L370" s="20"/>
      <c r="M370" s="20"/>
    </row>
    <row r="371" spans="6:13">
      <c r="F371" s="20"/>
      <c r="G371" s="20"/>
      <c r="H371" s="20"/>
      <c r="I371" s="20"/>
      <c r="J371" s="20"/>
      <c r="K371" s="20"/>
      <c r="L371" s="20"/>
      <c r="M371" s="20"/>
    </row>
    <row r="372" spans="6:13">
      <c r="F372" s="20"/>
      <c r="G372" s="20"/>
      <c r="H372" s="20"/>
      <c r="I372" s="20"/>
      <c r="J372" s="20"/>
      <c r="K372" s="20"/>
      <c r="L372" s="20"/>
      <c r="M372" s="20"/>
    </row>
    <row r="373" spans="6:13">
      <c r="F373" s="20"/>
      <c r="G373" s="20"/>
      <c r="H373" s="20"/>
      <c r="I373" s="20"/>
      <c r="J373" s="20"/>
      <c r="K373" s="20"/>
      <c r="L373" s="20"/>
      <c r="M373" s="20"/>
    </row>
    <row r="374" spans="6:13">
      <c r="F374" s="20"/>
      <c r="G374" s="20"/>
      <c r="H374" s="20"/>
      <c r="I374" s="20"/>
      <c r="J374" s="20"/>
      <c r="K374" s="20"/>
      <c r="L374" s="20"/>
      <c r="M374" s="20"/>
    </row>
    <row r="375" spans="6:13">
      <c r="F375" s="20"/>
      <c r="G375" s="20"/>
      <c r="H375" s="20"/>
      <c r="I375" s="20"/>
      <c r="J375" s="20"/>
      <c r="K375" s="20"/>
      <c r="L375" s="20"/>
      <c r="M375" s="20"/>
    </row>
    <row r="376" spans="6:13">
      <c r="F376" s="20"/>
      <c r="G376" s="20"/>
      <c r="H376" s="20"/>
      <c r="I376" s="20"/>
      <c r="J376" s="20"/>
      <c r="K376" s="20"/>
      <c r="L376" s="20"/>
      <c r="M376" s="20"/>
    </row>
    <row r="377" spans="6:13">
      <c r="F377" s="20"/>
      <c r="G377" s="20"/>
      <c r="H377" s="20"/>
      <c r="I377" s="20"/>
      <c r="J377" s="20"/>
      <c r="K377" s="20"/>
      <c r="L377" s="20"/>
      <c r="M377" s="20"/>
    </row>
    <row r="378" spans="6:13">
      <c r="F378" s="20"/>
      <c r="G378" s="20"/>
      <c r="H378" s="20"/>
      <c r="I378" s="20"/>
      <c r="J378" s="20"/>
      <c r="K378" s="20"/>
      <c r="L378" s="20"/>
      <c r="M378" s="20"/>
    </row>
    <row r="379" spans="6:13">
      <c r="F379" s="20"/>
      <c r="G379" s="20"/>
      <c r="H379" s="20"/>
      <c r="I379" s="20"/>
      <c r="J379" s="20"/>
      <c r="K379" s="20"/>
      <c r="L379" s="20"/>
      <c r="M379" s="20"/>
    </row>
    <row r="380" spans="6:13">
      <c r="F380" s="20"/>
      <c r="G380" s="20"/>
      <c r="H380" s="20"/>
      <c r="I380" s="20"/>
      <c r="J380" s="20"/>
      <c r="K380" s="20"/>
      <c r="L380" s="20"/>
      <c r="M380" s="20"/>
    </row>
    <row r="381" spans="6:13">
      <c r="F381" s="20"/>
      <c r="G381" s="20"/>
      <c r="H381" s="20"/>
      <c r="I381" s="20"/>
      <c r="J381" s="20"/>
      <c r="K381" s="20"/>
      <c r="L381" s="20"/>
      <c r="M381" s="20"/>
    </row>
    <row r="382" spans="6:13">
      <c r="F382" s="20"/>
      <c r="G382" s="20"/>
      <c r="H382" s="20"/>
      <c r="I382" s="20"/>
      <c r="J382" s="20"/>
      <c r="K382" s="20"/>
      <c r="L382" s="20"/>
      <c r="M382" s="20"/>
    </row>
    <row r="383" spans="6:13">
      <c r="F383" s="20"/>
      <c r="G383" s="20"/>
      <c r="H383" s="20"/>
      <c r="I383" s="20"/>
      <c r="J383" s="20"/>
      <c r="K383" s="20"/>
      <c r="L383" s="20"/>
      <c r="M383" s="20"/>
    </row>
    <row r="384" spans="6:13">
      <c r="F384" s="20"/>
      <c r="G384" s="20"/>
      <c r="H384" s="20"/>
      <c r="I384" s="20"/>
      <c r="J384" s="20"/>
      <c r="K384" s="20"/>
      <c r="L384" s="20"/>
      <c r="M384" s="20"/>
    </row>
    <row r="385" spans="6:13">
      <c r="F385" s="20"/>
      <c r="G385" s="20"/>
      <c r="H385" s="20"/>
      <c r="I385" s="20"/>
      <c r="J385" s="20"/>
      <c r="K385" s="20"/>
      <c r="L385" s="20"/>
      <c r="M385" s="20"/>
    </row>
    <row r="386" spans="6:13">
      <c r="F386" s="20"/>
      <c r="G386" s="20"/>
      <c r="H386" s="20"/>
      <c r="I386" s="20"/>
      <c r="J386" s="20"/>
      <c r="K386" s="20"/>
      <c r="L386" s="20"/>
      <c r="M386" s="20"/>
    </row>
    <row r="387" spans="6:13">
      <c r="F387" s="20"/>
      <c r="G387" s="20"/>
      <c r="H387" s="20"/>
      <c r="I387" s="20"/>
      <c r="J387" s="20"/>
      <c r="K387" s="20"/>
      <c r="L387" s="20"/>
      <c r="M387" s="20"/>
    </row>
    <row r="388" spans="6:13">
      <c r="F388" s="20"/>
      <c r="G388" s="20"/>
      <c r="H388" s="20"/>
      <c r="I388" s="20"/>
      <c r="J388" s="20"/>
      <c r="K388" s="20"/>
      <c r="L388" s="20"/>
      <c r="M388" s="20"/>
    </row>
    <row r="389" spans="6:13">
      <c r="F389" s="20"/>
      <c r="G389" s="20"/>
      <c r="H389" s="20"/>
      <c r="I389" s="20"/>
      <c r="J389" s="20"/>
      <c r="K389" s="20"/>
      <c r="L389" s="20"/>
      <c r="M389" s="20"/>
    </row>
    <row r="390" spans="6:13">
      <c r="F390" s="20"/>
      <c r="G390" s="20"/>
      <c r="H390" s="20"/>
      <c r="I390" s="20"/>
      <c r="J390" s="20"/>
      <c r="K390" s="20"/>
      <c r="L390" s="20"/>
      <c r="M390" s="20"/>
    </row>
    <row r="391" spans="6:13">
      <c r="F391" s="20"/>
      <c r="G391" s="20"/>
      <c r="H391" s="20"/>
      <c r="I391" s="20"/>
      <c r="J391" s="20"/>
      <c r="K391" s="20"/>
      <c r="L391" s="20"/>
      <c r="M391" s="20"/>
    </row>
    <row r="392" spans="6:13">
      <c r="F392" s="20"/>
      <c r="G392" s="20"/>
      <c r="H392" s="20"/>
      <c r="I392" s="20"/>
      <c r="J392" s="20"/>
      <c r="K392" s="20"/>
      <c r="L392" s="20"/>
      <c r="M392" s="20"/>
    </row>
    <row r="393" spans="6:13">
      <c r="F393" s="20"/>
      <c r="G393" s="20"/>
      <c r="H393" s="20"/>
      <c r="I393" s="20"/>
      <c r="J393" s="20"/>
      <c r="K393" s="20"/>
      <c r="L393" s="20"/>
      <c r="M393" s="20"/>
    </row>
    <row r="394" spans="6:13">
      <c r="F394" s="20"/>
      <c r="G394" s="20"/>
      <c r="H394" s="20"/>
      <c r="I394" s="20"/>
      <c r="J394" s="20"/>
      <c r="K394" s="20"/>
      <c r="L394" s="20"/>
      <c r="M394" s="20"/>
    </row>
    <row r="395" spans="6:13">
      <c r="F395" s="20"/>
      <c r="G395" s="20"/>
      <c r="H395" s="20"/>
      <c r="I395" s="20"/>
      <c r="J395" s="20"/>
      <c r="K395" s="20"/>
      <c r="L395" s="20"/>
      <c r="M395" s="20"/>
    </row>
    <row r="396" spans="6:13">
      <c r="F396" s="20"/>
      <c r="G396" s="20"/>
      <c r="H396" s="20"/>
      <c r="I396" s="20"/>
      <c r="J396" s="20"/>
      <c r="K396" s="20"/>
      <c r="L396" s="20"/>
      <c r="M396" s="20"/>
    </row>
    <row r="397" spans="6:13">
      <c r="F397" s="20"/>
      <c r="G397" s="20"/>
      <c r="H397" s="20"/>
      <c r="I397" s="20"/>
      <c r="J397" s="20"/>
      <c r="K397" s="20"/>
      <c r="L397" s="20"/>
      <c r="M397" s="20"/>
    </row>
    <row r="398" spans="6:13">
      <c r="F398" s="20"/>
      <c r="G398" s="20"/>
      <c r="H398" s="20"/>
      <c r="I398" s="20"/>
      <c r="J398" s="20"/>
      <c r="K398" s="20"/>
      <c r="L398" s="20"/>
      <c r="M398" s="20"/>
    </row>
    <row r="399" spans="6:13">
      <c r="F399" s="20"/>
      <c r="G399" s="20"/>
      <c r="H399" s="20"/>
      <c r="I399" s="20"/>
      <c r="J399" s="20"/>
      <c r="K399" s="20"/>
      <c r="L399" s="20"/>
      <c r="M399" s="20"/>
    </row>
    <row r="400" spans="6:13">
      <c r="F400" s="20"/>
      <c r="G400" s="20"/>
      <c r="H400" s="20"/>
      <c r="I400" s="20"/>
      <c r="J400" s="20"/>
      <c r="K400" s="20"/>
      <c r="L400" s="20"/>
      <c r="M400" s="20"/>
    </row>
    <row r="401" spans="6:13">
      <c r="F401" s="20"/>
      <c r="G401" s="20"/>
      <c r="H401" s="20"/>
      <c r="I401" s="20"/>
      <c r="J401" s="20"/>
      <c r="K401" s="20"/>
      <c r="L401" s="20"/>
      <c r="M401" s="20"/>
    </row>
    <row r="402" spans="6:13">
      <c r="F402" s="20"/>
      <c r="G402" s="20"/>
      <c r="H402" s="20"/>
      <c r="I402" s="20"/>
      <c r="J402" s="20"/>
      <c r="K402" s="20"/>
      <c r="L402" s="20"/>
      <c r="M402" s="20"/>
    </row>
    <row r="403" spans="6:13">
      <c r="F403" s="20"/>
      <c r="G403" s="20"/>
      <c r="H403" s="20"/>
      <c r="I403" s="20"/>
      <c r="J403" s="20"/>
      <c r="K403" s="20"/>
      <c r="L403" s="20"/>
      <c r="M403" s="20"/>
    </row>
    <row r="404" spans="6:13">
      <c r="F404" s="20"/>
      <c r="G404" s="20"/>
      <c r="H404" s="20"/>
      <c r="I404" s="20"/>
      <c r="J404" s="20"/>
      <c r="K404" s="20"/>
      <c r="L404" s="20"/>
      <c r="M404" s="20"/>
    </row>
    <row r="405" spans="6:13">
      <c r="F405" s="20"/>
      <c r="G405" s="20"/>
      <c r="H405" s="20"/>
      <c r="I405" s="20"/>
      <c r="J405" s="20"/>
      <c r="K405" s="20"/>
      <c r="L405" s="20"/>
      <c r="M405" s="20"/>
    </row>
    <row r="406" spans="6:13">
      <c r="F406" s="20"/>
      <c r="G406" s="20"/>
      <c r="H406" s="20"/>
      <c r="I406" s="20"/>
      <c r="J406" s="20"/>
      <c r="K406" s="20"/>
      <c r="L406" s="20"/>
      <c r="M406" s="20"/>
    </row>
    <row r="407" spans="6:13">
      <c r="F407" s="20"/>
      <c r="G407" s="20"/>
      <c r="H407" s="20"/>
      <c r="I407" s="20"/>
      <c r="J407" s="20"/>
      <c r="K407" s="20"/>
      <c r="L407" s="20"/>
      <c r="M407" s="20"/>
    </row>
    <row r="408" spans="6:13">
      <c r="F408" s="20"/>
      <c r="G408" s="20"/>
      <c r="H408" s="20"/>
      <c r="I408" s="20"/>
      <c r="J408" s="20"/>
      <c r="K408" s="20"/>
      <c r="L408" s="20"/>
      <c r="M408" s="20"/>
    </row>
    <row r="409" spans="6:13">
      <c r="F409" s="20"/>
      <c r="G409" s="20"/>
      <c r="H409" s="20"/>
      <c r="I409" s="20"/>
      <c r="J409" s="20"/>
      <c r="K409" s="20"/>
      <c r="L409" s="20"/>
      <c r="M409" s="20"/>
    </row>
    <row r="410" spans="6:13">
      <c r="F410" s="20"/>
      <c r="G410" s="20"/>
      <c r="H410" s="20"/>
      <c r="I410" s="20"/>
      <c r="J410" s="20"/>
      <c r="K410" s="20"/>
      <c r="L410" s="20"/>
      <c r="M410" s="20"/>
    </row>
    <row r="411" spans="6:13">
      <c r="F411" s="20"/>
      <c r="G411" s="20"/>
      <c r="H411" s="20"/>
      <c r="I411" s="20"/>
      <c r="J411" s="20"/>
      <c r="K411" s="20"/>
      <c r="L411" s="20"/>
      <c r="M411" s="20"/>
    </row>
    <row r="412" spans="6:13">
      <c r="F412" s="20"/>
      <c r="G412" s="20"/>
      <c r="H412" s="20"/>
      <c r="I412" s="20"/>
      <c r="J412" s="20"/>
      <c r="K412" s="20"/>
      <c r="L412" s="20"/>
      <c r="M412" s="20"/>
    </row>
    <row r="413" spans="6:13">
      <c r="F413" s="20"/>
      <c r="G413" s="20"/>
      <c r="H413" s="20"/>
      <c r="I413" s="20"/>
      <c r="J413" s="20"/>
      <c r="K413" s="20"/>
      <c r="L413" s="20"/>
      <c r="M413" s="20"/>
    </row>
    <row r="414" spans="6:13">
      <c r="F414" s="20"/>
      <c r="G414" s="20"/>
      <c r="H414" s="20"/>
      <c r="I414" s="20"/>
      <c r="J414" s="20"/>
      <c r="K414" s="20"/>
      <c r="L414" s="20"/>
      <c r="M414" s="20"/>
    </row>
    <row r="415" spans="6:13">
      <c r="F415" s="20"/>
      <c r="G415" s="20"/>
      <c r="H415" s="20"/>
      <c r="I415" s="20"/>
      <c r="J415" s="20"/>
      <c r="K415" s="20"/>
      <c r="L415" s="20"/>
      <c r="M415" s="20"/>
    </row>
    <row r="416" spans="6:13">
      <c r="F416" s="20"/>
      <c r="G416" s="20"/>
      <c r="H416" s="20"/>
      <c r="I416" s="20"/>
      <c r="J416" s="20"/>
      <c r="K416" s="20"/>
      <c r="L416" s="20"/>
      <c r="M416" s="20"/>
    </row>
    <row r="417" spans="6:13">
      <c r="F417" s="20"/>
      <c r="G417" s="20"/>
      <c r="H417" s="20"/>
      <c r="I417" s="20"/>
      <c r="J417" s="20"/>
      <c r="K417" s="20"/>
      <c r="L417" s="20"/>
      <c r="M417" s="20"/>
    </row>
    <row r="418" spans="6:13">
      <c r="F418" s="20"/>
      <c r="G418" s="20"/>
      <c r="H418" s="20"/>
      <c r="I418" s="20"/>
      <c r="J418" s="20"/>
      <c r="K418" s="20"/>
      <c r="L418" s="20"/>
      <c r="M418" s="20"/>
    </row>
    <row r="419" spans="6:13">
      <c r="F419" s="20"/>
      <c r="G419" s="20"/>
      <c r="H419" s="20"/>
      <c r="I419" s="20"/>
      <c r="J419" s="20"/>
      <c r="K419" s="20"/>
      <c r="L419" s="20"/>
      <c r="M419" s="20"/>
    </row>
    <row r="420" spans="6:13">
      <c r="F420" s="20"/>
      <c r="G420" s="20"/>
      <c r="H420" s="20"/>
      <c r="I420" s="20"/>
      <c r="J420" s="20"/>
      <c r="K420" s="20"/>
      <c r="L420" s="20"/>
      <c r="M420" s="20"/>
    </row>
    <row r="421" spans="6:13">
      <c r="F421" s="20"/>
      <c r="G421" s="20"/>
      <c r="H421" s="20"/>
      <c r="I421" s="20"/>
      <c r="J421" s="20"/>
      <c r="K421" s="20"/>
      <c r="L421" s="20"/>
      <c r="M421" s="20"/>
    </row>
    <row r="422" spans="6:13">
      <c r="F422" s="20"/>
      <c r="G422" s="20"/>
      <c r="H422" s="20"/>
      <c r="I422" s="20"/>
      <c r="J422" s="20"/>
      <c r="K422" s="20"/>
      <c r="L422" s="20"/>
      <c r="M422" s="20"/>
    </row>
    <row r="423" spans="6:13">
      <c r="F423" s="20"/>
      <c r="G423" s="20"/>
      <c r="H423" s="20"/>
      <c r="I423" s="20"/>
      <c r="J423" s="20"/>
      <c r="K423" s="20"/>
      <c r="L423" s="20"/>
      <c r="M423" s="20"/>
    </row>
    <row r="424" spans="6:13">
      <c r="F424" s="20"/>
      <c r="G424" s="20"/>
      <c r="H424" s="20"/>
      <c r="I424" s="20"/>
      <c r="J424" s="20"/>
      <c r="K424" s="20"/>
      <c r="L424" s="20"/>
      <c r="M424" s="20"/>
    </row>
    <row r="425" spans="6:13">
      <c r="F425" s="20"/>
      <c r="G425" s="20"/>
      <c r="H425" s="20"/>
      <c r="I425" s="20"/>
      <c r="J425" s="20"/>
      <c r="K425" s="20"/>
      <c r="L425" s="20"/>
      <c r="M425" s="20"/>
    </row>
    <row r="426" spans="6:13">
      <c r="F426" s="20"/>
      <c r="G426" s="20"/>
      <c r="H426" s="20"/>
      <c r="I426" s="20"/>
      <c r="J426" s="20"/>
      <c r="K426" s="20"/>
      <c r="L426" s="20"/>
      <c r="M426" s="20"/>
    </row>
    <row r="427" spans="6:13">
      <c r="F427" s="20"/>
      <c r="G427" s="20"/>
      <c r="H427" s="20"/>
      <c r="I427" s="20"/>
      <c r="J427" s="20"/>
      <c r="K427" s="20"/>
      <c r="L427" s="20"/>
      <c r="M427" s="20"/>
    </row>
    <row r="428" spans="6:13">
      <c r="F428" s="20"/>
      <c r="G428" s="20"/>
      <c r="H428" s="20"/>
      <c r="I428" s="20"/>
      <c r="J428" s="20"/>
      <c r="K428" s="20"/>
      <c r="L428" s="20"/>
      <c r="M428" s="20"/>
    </row>
    <row r="429" spans="6:13">
      <c r="F429" s="20"/>
      <c r="G429" s="20"/>
      <c r="H429" s="20"/>
      <c r="I429" s="20"/>
      <c r="J429" s="20"/>
      <c r="K429" s="20"/>
      <c r="L429" s="20"/>
      <c r="M429" s="20"/>
    </row>
    <row r="430" spans="6:13">
      <c r="F430" s="20"/>
      <c r="G430" s="20"/>
      <c r="H430" s="20"/>
      <c r="I430" s="20"/>
      <c r="J430" s="20"/>
      <c r="K430" s="20"/>
      <c r="L430" s="20"/>
      <c r="M430" s="20"/>
    </row>
    <row r="431" spans="6:13">
      <c r="F431" s="20"/>
      <c r="G431" s="20"/>
      <c r="H431" s="20"/>
      <c r="I431" s="20"/>
      <c r="J431" s="20"/>
      <c r="K431" s="20"/>
      <c r="L431" s="20"/>
      <c r="M431" s="20"/>
    </row>
    <row r="432" spans="6:13">
      <c r="F432" s="20"/>
      <c r="G432" s="20"/>
      <c r="H432" s="20"/>
      <c r="I432" s="20"/>
      <c r="J432" s="20"/>
      <c r="K432" s="20"/>
      <c r="L432" s="20"/>
      <c r="M432" s="20"/>
    </row>
    <row r="433" spans="6:13">
      <c r="F433" s="20"/>
      <c r="G433" s="20"/>
      <c r="H433" s="20"/>
      <c r="I433" s="20"/>
      <c r="J433" s="20"/>
      <c r="K433" s="20"/>
      <c r="L433" s="20"/>
      <c r="M433" s="20"/>
    </row>
    <row r="434" spans="6:13">
      <c r="F434" s="20"/>
      <c r="G434" s="20"/>
      <c r="H434" s="20"/>
      <c r="I434" s="20"/>
      <c r="J434" s="20"/>
      <c r="K434" s="20"/>
      <c r="L434" s="20"/>
      <c r="M434" s="20"/>
    </row>
    <row r="435" spans="6:13">
      <c r="F435" s="20"/>
      <c r="G435" s="20"/>
      <c r="H435" s="20"/>
      <c r="I435" s="20"/>
      <c r="J435" s="20"/>
      <c r="K435" s="20"/>
      <c r="L435" s="20"/>
      <c r="M435" s="20"/>
    </row>
    <row r="436" spans="6:13">
      <c r="F436" s="20"/>
      <c r="G436" s="20"/>
      <c r="H436" s="20"/>
      <c r="I436" s="20"/>
      <c r="J436" s="20"/>
      <c r="K436" s="20"/>
      <c r="L436" s="20"/>
      <c r="M436" s="20"/>
    </row>
    <row r="437" spans="6:13">
      <c r="F437" s="20"/>
      <c r="G437" s="20"/>
      <c r="H437" s="20"/>
      <c r="I437" s="20"/>
      <c r="J437" s="20"/>
      <c r="K437" s="20"/>
      <c r="L437" s="20"/>
      <c r="M437" s="20"/>
    </row>
    <row r="438" spans="6:13">
      <c r="F438" s="20"/>
      <c r="G438" s="20"/>
      <c r="H438" s="20"/>
      <c r="I438" s="20"/>
      <c r="J438" s="20"/>
      <c r="K438" s="20"/>
      <c r="L438" s="20"/>
      <c r="M438" s="20"/>
    </row>
    <row r="439" spans="6:13">
      <c r="F439" s="20"/>
      <c r="G439" s="20"/>
      <c r="H439" s="20"/>
      <c r="I439" s="20"/>
      <c r="J439" s="20"/>
      <c r="K439" s="20"/>
      <c r="L439" s="20"/>
      <c r="M439" s="20"/>
    </row>
    <row r="440" spans="6:13">
      <c r="F440" s="20"/>
      <c r="G440" s="20"/>
      <c r="H440" s="20"/>
      <c r="I440" s="20"/>
      <c r="J440" s="20"/>
      <c r="K440" s="20"/>
      <c r="L440" s="20"/>
      <c r="M440" s="20"/>
    </row>
    <row r="441" spans="6:13">
      <c r="F441" s="20"/>
      <c r="G441" s="20"/>
      <c r="H441" s="20"/>
      <c r="I441" s="20"/>
      <c r="J441" s="20"/>
      <c r="K441" s="20"/>
      <c r="L441" s="20"/>
      <c r="M441" s="20"/>
    </row>
    <row r="442" spans="6:13">
      <c r="F442" s="20"/>
      <c r="G442" s="20"/>
      <c r="H442" s="20"/>
      <c r="I442" s="20"/>
      <c r="J442" s="20"/>
      <c r="K442" s="20"/>
      <c r="L442" s="20"/>
      <c r="M442" s="20"/>
    </row>
    <row r="443" spans="6:13">
      <c r="F443" s="20"/>
      <c r="G443" s="20"/>
      <c r="H443" s="20"/>
      <c r="I443" s="20"/>
      <c r="J443" s="20"/>
      <c r="K443" s="20"/>
      <c r="L443" s="20"/>
      <c r="M443" s="20"/>
    </row>
    <row r="444" spans="6:13">
      <c r="F444" s="20"/>
      <c r="G444" s="20"/>
      <c r="H444" s="20"/>
      <c r="I444" s="20"/>
      <c r="J444" s="20"/>
      <c r="K444" s="20"/>
      <c r="L444" s="20"/>
      <c r="M444" s="20"/>
    </row>
    <row r="445" spans="6:13">
      <c r="F445" s="20"/>
      <c r="G445" s="20"/>
      <c r="H445" s="20"/>
      <c r="I445" s="20"/>
      <c r="J445" s="20"/>
      <c r="K445" s="20"/>
      <c r="L445" s="20"/>
      <c r="M445" s="20"/>
    </row>
    <row r="446" spans="6:13">
      <c r="F446" s="20"/>
      <c r="G446" s="20"/>
      <c r="H446" s="20"/>
      <c r="I446" s="20"/>
      <c r="J446" s="20"/>
      <c r="K446" s="20"/>
      <c r="L446" s="20"/>
      <c r="M446" s="20"/>
    </row>
    <row r="447" spans="6:13">
      <c r="F447" s="20"/>
      <c r="G447" s="20"/>
      <c r="H447" s="20"/>
      <c r="I447" s="20"/>
      <c r="J447" s="20"/>
      <c r="K447" s="20"/>
      <c r="L447" s="20"/>
      <c r="M447" s="20"/>
    </row>
    <row r="448" spans="6:13">
      <c r="F448" s="20"/>
      <c r="G448" s="20"/>
      <c r="H448" s="20"/>
      <c r="I448" s="20"/>
      <c r="J448" s="20"/>
      <c r="K448" s="20"/>
      <c r="L448" s="20"/>
      <c r="M448" s="20"/>
    </row>
    <row r="449" spans="6:13">
      <c r="F449" s="20"/>
      <c r="G449" s="20"/>
      <c r="H449" s="20"/>
      <c r="I449" s="20"/>
      <c r="J449" s="20"/>
      <c r="K449" s="20"/>
      <c r="L449" s="20"/>
      <c r="M449" s="20"/>
    </row>
    <row r="450" spans="6:13">
      <c r="F450" s="20"/>
      <c r="G450" s="20"/>
      <c r="H450" s="20"/>
      <c r="I450" s="20"/>
      <c r="J450" s="20"/>
      <c r="K450" s="20"/>
      <c r="L450" s="20"/>
      <c r="M450" s="20"/>
    </row>
    <row r="451" spans="6:13">
      <c r="F451" s="20"/>
      <c r="G451" s="20"/>
      <c r="H451" s="20"/>
      <c r="I451" s="20"/>
      <c r="J451" s="20"/>
      <c r="K451" s="20"/>
      <c r="L451" s="20"/>
      <c r="M451" s="20"/>
    </row>
    <row r="452" spans="6:13">
      <c r="F452" s="20"/>
      <c r="G452" s="20"/>
      <c r="H452" s="20"/>
      <c r="I452" s="20"/>
      <c r="J452" s="20"/>
      <c r="K452" s="20"/>
      <c r="L452" s="20"/>
      <c r="M452" s="20"/>
    </row>
    <row r="453" spans="6:13">
      <c r="F453" s="20"/>
      <c r="G453" s="20"/>
      <c r="H453" s="20"/>
      <c r="I453" s="20"/>
      <c r="J453" s="20"/>
      <c r="K453" s="20"/>
      <c r="L453" s="20"/>
      <c r="M453" s="20"/>
    </row>
    <row r="454" spans="6:13">
      <c r="F454" s="20"/>
      <c r="G454" s="20"/>
      <c r="H454" s="20"/>
      <c r="I454" s="20"/>
      <c r="J454" s="20"/>
      <c r="K454" s="20"/>
      <c r="L454" s="20"/>
      <c r="M454" s="20"/>
    </row>
    <row r="455" spans="6:13">
      <c r="F455" s="20"/>
      <c r="G455" s="20"/>
      <c r="H455" s="20"/>
      <c r="I455" s="20"/>
      <c r="J455" s="20"/>
      <c r="K455" s="20"/>
      <c r="L455" s="20"/>
      <c r="M455" s="20"/>
    </row>
    <row r="456" spans="6:13">
      <c r="F456" s="20"/>
      <c r="G456" s="20"/>
      <c r="H456" s="20"/>
      <c r="I456" s="20"/>
      <c r="J456" s="20"/>
      <c r="K456" s="20"/>
      <c r="L456" s="20"/>
      <c r="M456" s="20"/>
    </row>
    <row r="457" spans="6:13">
      <c r="F457" s="20"/>
      <c r="G457" s="20"/>
      <c r="H457" s="20"/>
      <c r="I457" s="20"/>
      <c r="J457" s="20"/>
      <c r="K457" s="20"/>
      <c r="L457" s="20"/>
      <c r="M457" s="20"/>
    </row>
    <row r="458" spans="6:13">
      <c r="F458" s="20"/>
      <c r="G458" s="20"/>
      <c r="H458" s="20"/>
      <c r="I458" s="20"/>
      <c r="J458" s="20"/>
      <c r="K458" s="20"/>
      <c r="L458" s="20"/>
      <c r="M458" s="20"/>
    </row>
    <row r="459" spans="6:13">
      <c r="F459" s="20"/>
      <c r="G459" s="20"/>
      <c r="H459" s="20"/>
      <c r="I459" s="20"/>
      <c r="J459" s="20"/>
      <c r="K459" s="20"/>
      <c r="L459" s="20"/>
      <c r="M459" s="20"/>
    </row>
    <row r="460" spans="6:13">
      <c r="F460" s="20"/>
      <c r="G460" s="20"/>
      <c r="H460" s="20"/>
      <c r="I460" s="20"/>
      <c r="J460" s="20"/>
      <c r="K460" s="20"/>
      <c r="L460" s="20"/>
      <c r="M460" s="20"/>
    </row>
    <row r="461" spans="6:13">
      <c r="F461" s="20"/>
      <c r="G461" s="20"/>
      <c r="H461" s="20"/>
      <c r="I461" s="20"/>
      <c r="J461" s="20"/>
      <c r="K461" s="20"/>
      <c r="L461" s="20"/>
      <c r="M461" s="20"/>
    </row>
    <row r="462" spans="6:13">
      <c r="F462" s="20"/>
      <c r="G462" s="20"/>
      <c r="H462" s="20"/>
      <c r="I462" s="20"/>
      <c r="J462" s="20"/>
      <c r="K462" s="20"/>
      <c r="L462" s="20"/>
      <c r="M462" s="20"/>
    </row>
    <row r="463" spans="6:13">
      <c r="F463" s="20"/>
      <c r="G463" s="20"/>
      <c r="H463" s="20"/>
      <c r="I463" s="20"/>
      <c r="J463" s="20"/>
      <c r="K463" s="20"/>
      <c r="L463" s="20"/>
      <c r="M463" s="20"/>
    </row>
    <row r="464" spans="6:13">
      <c r="F464" s="20"/>
      <c r="G464" s="20"/>
      <c r="H464" s="20"/>
      <c r="I464" s="20"/>
      <c r="J464" s="20"/>
      <c r="K464" s="20"/>
      <c r="L464" s="20"/>
      <c r="M464" s="20"/>
    </row>
    <row r="465" spans="6:13">
      <c r="F465" s="20"/>
      <c r="G465" s="20"/>
      <c r="H465" s="20"/>
      <c r="I465" s="20"/>
      <c r="J465" s="20"/>
      <c r="K465" s="20"/>
      <c r="L465" s="20"/>
      <c r="M465" s="20"/>
    </row>
    <row r="466" spans="6:13">
      <c r="F466" s="20"/>
      <c r="G466" s="20"/>
      <c r="H466" s="20"/>
      <c r="I466" s="20"/>
      <c r="J466" s="20"/>
      <c r="K466" s="20"/>
      <c r="L466" s="20"/>
      <c r="M466" s="20"/>
    </row>
    <row r="467" spans="6:13">
      <c r="F467" s="20"/>
      <c r="G467" s="20"/>
      <c r="H467" s="20"/>
      <c r="I467" s="20"/>
      <c r="J467" s="20"/>
      <c r="K467" s="20"/>
      <c r="L467" s="20"/>
      <c r="M467" s="20"/>
    </row>
    <row r="468" spans="6:13">
      <c r="F468" s="20"/>
      <c r="G468" s="20"/>
      <c r="H468" s="20"/>
      <c r="I468" s="20"/>
      <c r="J468" s="20"/>
      <c r="K468" s="20"/>
      <c r="L468" s="20"/>
      <c r="M468" s="20"/>
    </row>
    <row r="469" spans="6:13">
      <c r="F469" s="20"/>
      <c r="G469" s="20"/>
      <c r="H469" s="20"/>
      <c r="I469" s="20"/>
      <c r="J469" s="20"/>
      <c r="K469" s="20"/>
      <c r="L469" s="20"/>
      <c r="M469" s="20"/>
    </row>
    <row r="470" spans="6:13">
      <c r="F470" s="20"/>
      <c r="G470" s="20"/>
      <c r="H470" s="20"/>
      <c r="I470" s="20"/>
      <c r="J470" s="20"/>
      <c r="K470" s="20"/>
      <c r="L470" s="20"/>
      <c r="M470" s="20"/>
    </row>
    <row r="471" spans="6:13">
      <c r="F471" s="20"/>
      <c r="G471" s="20"/>
      <c r="H471" s="20"/>
      <c r="I471" s="20"/>
      <c r="J471" s="20"/>
      <c r="K471" s="20"/>
      <c r="L471" s="20"/>
      <c r="M471" s="20"/>
    </row>
    <row r="472" spans="6:13">
      <c r="F472" s="20"/>
      <c r="G472" s="20"/>
      <c r="H472" s="20"/>
      <c r="I472" s="20"/>
      <c r="J472" s="20"/>
      <c r="K472" s="20"/>
      <c r="L472" s="20"/>
      <c r="M472" s="20"/>
    </row>
    <row r="473" spans="6:13">
      <c r="F473" s="20"/>
      <c r="G473" s="20"/>
      <c r="H473" s="20"/>
      <c r="I473" s="20"/>
      <c r="J473" s="20"/>
      <c r="K473" s="20"/>
      <c r="L473" s="20"/>
      <c r="M473" s="20"/>
    </row>
    <row r="474" spans="6:13">
      <c r="F474" s="20"/>
      <c r="G474" s="20"/>
      <c r="H474" s="20"/>
      <c r="I474" s="20"/>
      <c r="J474" s="20"/>
      <c r="K474" s="20"/>
      <c r="L474" s="20"/>
      <c r="M474" s="20"/>
    </row>
    <row r="475" spans="6:13">
      <c r="F475" s="20"/>
      <c r="G475" s="20"/>
      <c r="H475" s="20"/>
      <c r="I475" s="20"/>
      <c r="J475" s="20"/>
      <c r="K475" s="20"/>
      <c r="L475" s="20"/>
      <c r="M475" s="20"/>
    </row>
    <row r="476" spans="6:13">
      <c r="F476" s="20"/>
      <c r="G476" s="20"/>
      <c r="H476" s="20"/>
      <c r="I476" s="20"/>
      <c r="J476" s="20"/>
      <c r="K476" s="20"/>
      <c r="L476" s="20"/>
      <c r="M476" s="20"/>
    </row>
    <row r="477" spans="6:13">
      <c r="F477" s="20"/>
      <c r="G477" s="20"/>
      <c r="H477" s="20"/>
      <c r="I477" s="20"/>
      <c r="J477" s="20"/>
      <c r="K477" s="20"/>
      <c r="L477" s="20"/>
      <c r="M477" s="20"/>
    </row>
    <row r="478" spans="6:13">
      <c r="F478" s="20"/>
      <c r="G478" s="20"/>
      <c r="H478" s="20"/>
      <c r="I478" s="20"/>
      <c r="J478" s="20"/>
      <c r="K478" s="20"/>
      <c r="L478" s="20"/>
      <c r="M478" s="20"/>
    </row>
    <row r="479" spans="6:13">
      <c r="F479" s="20"/>
      <c r="G479" s="20"/>
      <c r="H479" s="20"/>
      <c r="I479" s="20"/>
      <c r="J479" s="20"/>
      <c r="K479" s="20"/>
      <c r="L479" s="20"/>
      <c r="M479" s="20"/>
    </row>
    <row r="480" spans="6:13">
      <c r="F480" s="20"/>
      <c r="G480" s="20"/>
      <c r="H480" s="20"/>
      <c r="I480" s="20"/>
      <c r="J480" s="20"/>
      <c r="K480" s="20"/>
      <c r="L480" s="20"/>
      <c r="M480" s="20"/>
    </row>
    <row r="481" spans="6:13">
      <c r="F481" s="20"/>
      <c r="G481" s="20"/>
      <c r="H481" s="20"/>
      <c r="I481" s="20"/>
      <c r="J481" s="20"/>
      <c r="K481" s="20"/>
      <c r="L481" s="20"/>
      <c r="M481" s="20"/>
    </row>
    <row r="482" spans="6:13">
      <c r="F482" s="20"/>
      <c r="G482" s="20"/>
      <c r="H482" s="20"/>
      <c r="I482" s="20"/>
      <c r="J482" s="20"/>
      <c r="K482" s="20"/>
      <c r="L482" s="20"/>
      <c r="M482" s="20"/>
    </row>
    <row r="483" spans="6:13">
      <c r="F483" s="20"/>
      <c r="G483" s="20"/>
      <c r="H483" s="20"/>
      <c r="I483" s="20"/>
      <c r="J483" s="20"/>
      <c r="K483" s="20"/>
      <c r="L483" s="20"/>
      <c r="M483" s="20"/>
    </row>
    <row r="484" spans="6:13">
      <c r="F484" s="20"/>
      <c r="G484" s="20"/>
      <c r="H484" s="20"/>
      <c r="I484" s="20"/>
      <c r="J484" s="20"/>
      <c r="K484" s="20"/>
      <c r="L484" s="20"/>
      <c r="M484" s="20"/>
    </row>
    <row r="485" spans="6:13">
      <c r="F485" s="20"/>
      <c r="G485" s="20"/>
      <c r="H485" s="20"/>
      <c r="I485" s="20"/>
      <c r="J485" s="20"/>
      <c r="K485" s="20"/>
      <c r="L485" s="20"/>
      <c r="M485" s="20"/>
    </row>
    <row r="486" spans="6:13">
      <c r="F486" s="20"/>
      <c r="G486" s="20"/>
      <c r="H486" s="20"/>
      <c r="I486" s="20"/>
      <c r="J486" s="20"/>
      <c r="K486" s="20"/>
      <c r="L486" s="20"/>
      <c r="M486" s="20"/>
    </row>
    <row r="487" spans="6:13">
      <c r="F487" s="20"/>
      <c r="G487" s="20"/>
      <c r="H487" s="20"/>
      <c r="I487" s="20"/>
      <c r="J487" s="20"/>
      <c r="K487" s="20"/>
      <c r="L487" s="20"/>
      <c r="M487" s="20"/>
    </row>
    <row r="488" spans="6:13">
      <c r="F488" s="20"/>
      <c r="G488" s="20"/>
      <c r="H488" s="20"/>
      <c r="I488" s="20"/>
      <c r="J488" s="20"/>
      <c r="K488" s="20"/>
      <c r="L488" s="20"/>
      <c r="M488" s="20"/>
    </row>
    <row r="489" spans="6:13">
      <c r="F489" s="20"/>
      <c r="G489" s="20"/>
      <c r="H489" s="20"/>
      <c r="I489" s="20"/>
      <c r="J489" s="20"/>
      <c r="K489" s="20"/>
      <c r="L489" s="20"/>
      <c r="M489" s="20"/>
    </row>
    <row r="490" spans="6:13">
      <c r="F490" s="20"/>
      <c r="G490" s="20"/>
      <c r="H490" s="20"/>
      <c r="I490" s="20"/>
      <c r="J490" s="20"/>
      <c r="K490" s="20"/>
      <c r="L490" s="20"/>
      <c r="M490" s="20"/>
    </row>
    <row r="491" spans="6:13">
      <c r="F491" s="20"/>
      <c r="G491" s="20"/>
      <c r="H491" s="20"/>
      <c r="I491" s="20"/>
      <c r="J491" s="20"/>
      <c r="K491" s="20"/>
      <c r="L491" s="20"/>
      <c r="M491" s="20"/>
    </row>
    <row r="492" spans="6:13">
      <c r="F492" s="20"/>
      <c r="G492" s="20"/>
      <c r="H492" s="20"/>
      <c r="I492" s="20"/>
      <c r="J492" s="20"/>
      <c r="K492" s="20"/>
      <c r="L492" s="20"/>
      <c r="M492" s="20"/>
    </row>
    <row r="493" spans="6:13">
      <c r="F493" s="20"/>
      <c r="G493" s="20"/>
      <c r="H493" s="20"/>
      <c r="I493" s="20"/>
      <c r="J493" s="20"/>
      <c r="K493" s="20"/>
      <c r="L493" s="20"/>
      <c r="M493" s="20"/>
    </row>
    <row r="494" spans="6:13">
      <c r="F494" s="20"/>
      <c r="G494" s="20"/>
      <c r="H494" s="20"/>
      <c r="I494" s="20"/>
      <c r="J494" s="20"/>
      <c r="K494" s="20"/>
      <c r="L494" s="20"/>
      <c r="M494" s="20"/>
    </row>
    <row r="495" spans="6:13">
      <c r="F495" s="20"/>
      <c r="G495" s="20"/>
      <c r="H495" s="20"/>
      <c r="I495" s="20"/>
      <c r="J495" s="20"/>
      <c r="K495" s="20"/>
      <c r="L495" s="20"/>
      <c r="M495" s="20"/>
    </row>
    <row r="496" spans="6:13">
      <c r="F496" s="20"/>
      <c r="G496" s="20"/>
      <c r="H496" s="20"/>
      <c r="I496" s="20"/>
      <c r="J496" s="20"/>
      <c r="K496" s="20"/>
      <c r="L496" s="20"/>
      <c r="M496" s="20"/>
    </row>
    <row r="497" spans="6:13">
      <c r="F497" s="20"/>
      <c r="G497" s="20"/>
      <c r="H497" s="20"/>
      <c r="I497" s="20"/>
      <c r="J497" s="20"/>
      <c r="K497" s="20"/>
      <c r="L497" s="20"/>
      <c r="M497" s="20"/>
    </row>
    <row r="498" spans="6:13">
      <c r="F498" s="20"/>
      <c r="G498" s="20"/>
      <c r="H498" s="20"/>
      <c r="I498" s="20"/>
      <c r="J498" s="20"/>
      <c r="K498" s="20"/>
      <c r="L498" s="20"/>
      <c r="M498" s="20"/>
    </row>
    <row r="499" spans="6:13">
      <c r="F499" s="20"/>
      <c r="G499" s="20"/>
      <c r="H499" s="20"/>
      <c r="I499" s="20"/>
      <c r="J499" s="20"/>
      <c r="K499" s="20"/>
      <c r="L499" s="20"/>
      <c r="M499" s="20"/>
    </row>
    <row r="500" spans="6:13">
      <c r="F500" s="20"/>
      <c r="G500" s="20"/>
      <c r="H500" s="20"/>
      <c r="I500" s="20"/>
      <c r="J500" s="20"/>
      <c r="K500" s="20"/>
      <c r="L500" s="20"/>
      <c r="M500" s="20"/>
    </row>
    <row r="501" spans="6:13">
      <c r="F501" s="20"/>
      <c r="G501" s="20"/>
      <c r="H501" s="20"/>
      <c r="I501" s="20"/>
      <c r="J501" s="20"/>
      <c r="K501" s="20"/>
      <c r="L501" s="20"/>
      <c r="M501" s="20"/>
    </row>
    <row r="502" spans="6:13">
      <c r="F502" s="20"/>
      <c r="G502" s="20"/>
      <c r="H502" s="20"/>
      <c r="I502" s="20"/>
      <c r="J502" s="20"/>
      <c r="K502" s="20"/>
      <c r="L502" s="20"/>
      <c r="M502" s="20"/>
    </row>
    <row r="503" spans="6:13">
      <c r="F503" s="20"/>
      <c r="G503" s="20"/>
      <c r="H503" s="20"/>
      <c r="I503" s="20"/>
      <c r="J503" s="20"/>
      <c r="K503" s="20"/>
      <c r="L503" s="20"/>
      <c r="M503" s="20"/>
    </row>
    <row r="504" spans="6:13">
      <c r="F504" s="20"/>
      <c r="G504" s="20"/>
      <c r="H504" s="20"/>
      <c r="I504" s="20"/>
      <c r="J504" s="20"/>
      <c r="K504" s="20"/>
      <c r="L504" s="20"/>
      <c r="M504" s="20"/>
    </row>
    <row r="505" spans="6:13">
      <c r="F505" s="20"/>
      <c r="G505" s="20"/>
      <c r="H505" s="20"/>
      <c r="I505" s="20"/>
      <c r="J505" s="20"/>
      <c r="K505" s="20"/>
      <c r="L505" s="20"/>
      <c r="M505" s="20"/>
    </row>
    <row r="506" spans="6:13">
      <c r="F506" s="20"/>
      <c r="G506" s="20"/>
      <c r="H506" s="20"/>
      <c r="I506" s="20"/>
      <c r="J506" s="20"/>
      <c r="K506" s="20"/>
      <c r="L506" s="20"/>
      <c r="M506" s="20"/>
    </row>
    <row r="507" spans="6:13">
      <c r="F507" s="20"/>
      <c r="G507" s="20"/>
      <c r="H507" s="20"/>
      <c r="I507" s="20"/>
      <c r="J507" s="20"/>
      <c r="K507" s="20"/>
      <c r="L507" s="20"/>
      <c r="M507" s="20"/>
    </row>
    <row r="508" spans="6:13">
      <c r="F508" s="20"/>
      <c r="G508" s="20"/>
      <c r="H508" s="20"/>
      <c r="I508" s="20"/>
      <c r="J508" s="20"/>
      <c r="K508" s="20"/>
      <c r="L508" s="20"/>
      <c r="M508" s="20"/>
    </row>
    <row r="509" spans="6:13">
      <c r="F509" s="20"/>
      <c r="G509" s="20"/>
      <c r="H509" s="20"/>
      <c r="I509" s="20"/>
      <c r="J509" s="20"/>
      <c r="K509" s="20"/>
      <c r="L509" s="20"/>
      <c r="M509" s="20"/>
    </row>
    <row r="510" spans="6:13">
      <c r="F510" s="20"/>
      <c r="G510" s="20"/>
      <c r="H510" s="20"/>
      <c r="I510" s="20"/>
      <c r="J510" s="20"/>
      <c r="K510" s="20"/>
      <c r="L510" s="20"/>
      <c r="M510" s="20"/>
    </row>
    <row r="511" spans="6:13">
      <c r="F511" s="20"/>
      <c r="G511" s="20"/>
      <c r="H511" s="20"/>
      <c r="I511" s="20"/>
      <c r="J511" s="20"/>
      <c r="K511" s="20"/>
      <c r="L511" s="20"/>
      <c r="M511" s="20"/>
    </row>
    <row r="512" spans="6:13">
      <c r="F512" s="20"/>
      <c r="G512" s="20"/>
      <c r="H512" s="20"/>
      <c r="I512" s="20"/>
      <c r="J512" s="20"/>
      <c r="K512" s="20"/>
      <c r="L512" s="20"/>
      <c r="M512" s="20"/>
    </row>
    <row r="513" spans="6:13">
      <c r="F513" s="20"/>
      <c r="G513" s="20"/>
      <c r="H513" s="20"/>
      <c r="I513" s="20"/>
      <c r="J513" s="20"/>
      <c r="K513" s="20"/>
      <c r="L513" s="20"/>
      <c r="M513" s="20"/>
    </row>
    <row r="514" spans="6:13">
      <c r="F514" s="20"/>
      <c r="G514" s="20"/>
      <c r="H514" s="20"/>
      <c r="I514" s="20"/>
      <c r="J514" s="20"/>
      <c r="K514" s="20"/>
      <c r="L514" s="20"/>
      <c r="M514" s="20"/>
    </row>
    <row r="515" spans="6:13">
      <c r="F515" s="20"/>
      <c r="G515" s="20"/>
      <c r="H515" s="20"/>
      <c r="I515" s="20"/>
      <c r="J515" s="20"/>
      <c r="K515" s="20"/>
      <c r="L515" s="20"/>
      <c r="M515" s="20"/>
    </row>
    <row r="516" spans="6:13">
      <c r="F516" s="20"/>
      <c r="G516" s="20"/>
      <c r="H516" s="20"/>
      <c r="I516" s="20"/>
      <c r="J516" s="20"/>
      <c r="K516" s="20"/>
      <c r="L516" s="20"/>
      <c r="M516" s="20"/>
    </row>
    <row r="517" spans="6:13">
      <c r="F517" s="20"/>
      <c r="G517" s="20"/>
      <c r="H517" s="20"/>
      <c r="I517" s="20"/>
      <c r="J517" s="20"/>
      <c r="K517" s="20"/>
      <c r="L517" s="20"/>
      <c r="M517" s="20"/>
    </row>
    <row r="518" spans="6:13">
      <c r="F518" s="20"/>
      <c r="G518" s="20"/>
      <c r="H518" s="20"/>
      <c r="I518" s="20"/>
      <c r="J518" s="20"/>
      <c r="K518" s="20"/>
      <c r="L518" s="20"/>
      <c r="M518" s="20"/>
    </row>
    <row r="519" spans="6:13">
      <c r="F519" s="20"/>
      <c r="G519" s="20"/>
      <c r="H519" s="20"/>
      <c r="I519" s="20"/>
      <c r="J519" s="20"/>
      <c r="K519" s="20"/>
      <c r="L519" s="20"/>
      <c r="M519" s="20"/>
    </row>
    <row r="520" spans="6:13">
      <c r="F520" s="20"/>
      <c r="G520" s="20"/>
      <c r="H520" s="20"/>
      <c r="I520" s="20"/>
      <c r="J520" s="20"/>
      <c r="K520" s="20"/>
      <c r="L520" s="20"/>
      <c r="M520" s="20"/>
    </row>
    <row r="521" spans="6:13">
      <c r="F521" s="20"/>
      <c r="G521" s="20"/>
      <c r="H521" s="20"/>
      <c r="I521" s="20"/>
      <c r="J521" s="20"/>
      <c r="K521" s="20"/>
      <c r="L521" s="20"/>
      <c r="M521" s="20"/>
    </row>
    <row r="522" spans="6:13">
      <c r="F522" s="20"/>
      <c r="G522" s="20"/>
      <c r="H522" s="20"/>
      <c r="I522" s="20"/>
      <c r="J522" s="20"/>
      <c r="K522" s="20"/>
      <c r="L522" s="20"/>
      <c r="M522" s="20"/>
    </row>
    <row r="523" spans="6:13">
      <c r="F523" s="20"/>
      <c r="G523" s="20"/>
      <c r="H523" s="20"/>
      <c r="I523" s="20"/>
      <c r="J523" s="20"/>
      <c r="K523" s="20"/>
      <c r="L523" s="20"/>
      <c r="M523" s="20"/>
    </row>
    <row r="524" spans="6:13">
      <c r="F524" s="20"/>
      <c r="G524" s="20"/>
      <c r="H524" s="20"/>
      <c r="I524" s="20"/>
      <c r="J524" s="20"/>
      <c r="K524" s="20"/>
      <c r="L524" s="20"/>
      <c r="M524" s="20"/>
    </row>
    <row r="525" spans="6:13">
      <c r="F525" s="20"/>
      <c r="G525" s="20"/>
      <c r="H525" s="20"/>
      <c r="I525" s="20"/>
      <c r="J525" s="20"/>
      <c r="K525" s="20"/>
      <c r="L525" s="20"/>
      <c r="M525" s="20"/>
    </row>
    <row r="526" spans="6:13">
      <c r="F526" s="20"/>
      <c r="G526" s="20"/>
      <c r="H526" s="20"/>
      <c r="I526" s="20"/>
      <c r="J526" s="20"/>
      <c r="K526" s="20"/>
      <c r="L526" s="20"/>
      <c r="M526" s="20"/>
    </row>
    <row r="527" spans="6:13">
      <c r="F527" s="20"/>
      <c r="G527" s="20"/>
      <c r="H527" s="20"/>
      <c r="I527" s="20"/>
      <c r="J527" s="20"/>
      <c r="K527" s="20"/>
      <c r="L527" s="20"/>
      <c r="M527" s="20"/>
    </row>
    <row r="528" spans="6:13">
      <c r="F528" s="20"/>
      <c r="G528" s="20"/>
      <c r="H528" s="20"/>
      <c r="I528" s="20"/>
      <c r="J528" s="20"/>
      <c r="K528" s="20"/>
      <c r="L528" s="20"/>
      <c r="M528" s="20"/>
    </row>
    <row r="529" spans="6:13">
      <c r="F529" s="20"/>
      <c r="G529" s="20"/>
      <c r="H529" s="20"/>
      <c r="I529" s="20"/>
      <c r="J529" s="20"/>
      <c r="K529" s="20"/>
      <c r="L529" s="20"/>
      <c r="M529" s="20"/>
    </row>
    <row r="530" spans="6:13">
      <c r="F530" s="20"/>
      <c r="G530" s="20"/>
      <c r="H530" s="20"/>
      <c r="I530" s="20"/>
      <c r="J530" s="20"/>
      <c r="K530" s="20"/>
      <c r="L530" s="20"/>
      <c r="M530" s="20"/>
    </row>
    <row r="531" spans="6:13">
      <c r="F531" s="20"/>
      <c r="G531" s="20"/>
      <c r="H531" s="20"/>
      <c r="I531" s="20"/>
      <c r="J531" s="20"/>
      <c r="K531" s="20"/>
      <c r="L531" s="20"/>
      <c r="M531" s="20"/>
    </row>
    <row r="532" spans="6:13">
      <c r="F532" s="20"/>
      <c r="G532" s="20"/>
      <c r="H532" s="20"/>
      <c r="I532" s="20"/>
      <c r="J532" s="20"/>
      <c r="K532" s="20"/>
      <c r="L532" s="20"/>
      <c r="M532" s="20"/>
    </row>
    <row r="533" spans="6:13">
      <c r="F533" s="20"/>
      <c r="G533" s="20"/>
      <c r="H533" s="20"/>
      <c r="I533" s="20"/>
      <c r="J533" s="20"/>
      <c r="K533" s="20"/>
      <c r="L533" s="20"/>
      <c r="M533" s="20"/>
    </row>
    <row r="534" spans="6:13">
      <c r="F534" s="20"/>
      <c r="G534" s="20"/>
      <c r="H534" s="20"/>
      <c r="I534" s="20"/>
      <c r="J534" s="20"/>
      <c r="K534" s="20"/>
      <c r="L534" s="20"/>
      <c r="M534" s="20"/>
    </row>
    <row r="535" spans="6:13">
      <c r="F535" s="20"/>
      <c r="G535" s="20"/>
      <c r="H535" s="20"/>
      <c r="I535" s="20"/>
      <c r="J535" s="20"/>
      <c r="K535" s="20"/>
      <c r="L535" s="20"/>
      <c r="M535" s="20"/>
    </row>
    <row r="536" spans="6:13">
      <c r="F536" s="20"/>
      <c r="G536" s="20"/>
      <c r="H536" s="20"/>
      <c r="I536" s="20"/>
      <c r="J536" s="20"/>
      <c r="K536" s="20"/>
      <c r="L536" s="20"/>
      <c r="M536" s="20"/>
    </row>
    <row r="537" spans="6:13">
      <c r="F537" s="20"/>
      <c r="G537" s="20"/>
      <c r="H537" s="20"/>
      <c r="I537" s="20"/>
      <c r="J537" s="20"/>
      <c r="K537" s="20"/>
      <c r="L537" s="20"/>
      <c r="M537" s="20"/>
    </row>
    <row r="538" spans="6:13">
      <c r="F538" s="20"/>
      <c r="G538" s="20"/>
      <c r="H538" s="20"/>
      <c r="I538" s="20"/>
      <c r="J538" s="20"/>
      <c r="K538" s="20"/>
      <c r="L538" s="20"/>
      <c r="M538" s="20"/>
    </row>
    <row r="539" spans="6:13">
      <c r="F539" s="20"/>
      <c r="G539" s="20"/>
      <c r="H539" s="20"/>
      <c r="I539" s="20"/>
      <c r="J539" s="20"/>
      <c r="K539" s="20"/>
      <c r="L539" s="20"/>
      <c r="M539" s="20"/>
    </row>
    <row r="540" spans="6:13">
      <c r="F540" s="20"/>
      <c r="G540" s="20"/>
      <c r="H540" s="20"/>
      <c r="I540" s="20"/>
      <c r="J540" s="20"/>
      <c r="K540" s="20"/>
      <c r="L540" s="20"/>
      <c r="M540" s="20"/>
    </row>
    <row r="541" spans="6:13">
      <c r="F541" s="20"/>
      <c r="G541" s="20"/>
      <c r="H541" s="20"/>
      <c r="I541" s="20"/>
      <c r="J541" s="20"/>
      <c r="K541" s="20"/>
      <c r="L541" s="20"/>
      <c r="M541" s="20"/>
    </row>
    <row r="542" spans="6:13">
      <c r="F542" s="20"/>
      <c r="G542" s="20"/>
      <c r="H542" s="20"/>
      <c r="I542" s="20"/>
      <c r="J542" s="20"/>
      <c r="K542" s="20"/>
      <c r="L542" s="20"/>
      <c r="M542" s="20"/>
    </row>
    <row r="543" spans="6:13">
      <c r="F543" s="20"/>
      <c r="G543" s="20"/>
      <c r="H543" s="20"/>
      <c r="I543" s="20"/>
      <c r="J543" s="20"/>
      <c r="K543" s="20"/>
      <c r="L543" s="20"/>
      <c r="M543" s="20"/>
    </row>
    <row r="544" spans="6:13">
      <c r="F544" s="20"/>
      <c r="G544" s="20"/>
      <c r="H544" s="20"/>
      <c r="I544" s="20"/>
      <c r="J544" s="20"/>
      <c r="K544" s="20"/>
      <c r="L544" s="20"/>
      <c r="M544" s="20"/>
    </row>
    <row r="545" spans="6:13">
      <c r="F545" s="20"/>
      <c r="G545" s="20"/>
      <c r="H545" s="20"/>
      <c r="I545" s="20"/>
      <c r="J545" s="20"/>
      <c r="K545" s="20"/>
      <c r="L545" s="20"/>
      <c r="M545" s="20"/>
    </row>
    <row r="546" spans="6:13">
      <c r="F546" s="20"/>
      <c r="G546" s="20"/>
      <c r="H546" s="20"/>
      <c r="I546" s="20"/>
      <c r="J546" s="20"/>
      <c r="K546" s="20"/>
      <c r="L546" s="20"/>
      <c r="M546" s="20"/>
    </row>
    <row r="547" spans="6:13">
      <c r="F547" s="20"/>
      <c r="G547" s="20"/>
      <c r="H547" s="20"/>
      <c r="I547" s="20"/>
      <c r="J547" s="20"/>
      <c r="K547" s="20"/>
      <c r="L547" s="20"/>
      <c r="M547" s="20"/>
    </row>
    <row r="548" spans="6:13">
      <c r="F548" s="20"/>
      <c r="G548" s="20"/>
      <c r="H548" s="20"/>
      <c r="I548" s="20"/>
      <c r="J548" s="20"/>
      <c r="K548" s="20"/>
      <c r="L548" s="20"/>
      <c r="M548" s="20"/>
    </row>
    <row r="549" spans="6:13">
      <c r="F549" s="20"/>
      <c r="G549" s="20"/>
      <c r="H549" s="20"/>
      <c r="I549" s="20"/>
      <c r="J549" s="20"/>
      <c r="K549" s="20"/>
      <c r="L549" s="20"/>
      <c r="M549" s="20"/>
    </row>
    <row r="550" spans="6:13">
      <c r="F550" s="20"/>
      <c r="G550" s="20"/>
      <c r="H550" s="20"/>
      <c r="I550" s="20"/>
      <c r="J550" s="20"/>
      <c r="K550" s="20"/>
      <c r="L550" s="20"/>
      <c r="M550" s="20"/>
    </row>
    <row r="551" spans="6:13">
      <c r="F551" s="20"/>
      <c r="G551" s="20"/>
      <c r="H551" s="20"/>
      <c r="I551" s="20"/>
      <c r="J551" s="20"/>
      <c r="K551" s="20"/>
      <c r="L551" s="20"/>
      <c r="M551" s="20"/>
    </row>
    <row r="552" spans="6:13">
      <c r="F552" s="20"/>
      <c r="G552" s="20"/>
      <c r="H552" s="20"/>
      <c r="I552" s="20"/>
      <c r="J552" s="20"/>
      <c r="K552" s="20"/>
      <c r="L552" s="20"/>
      <c r="M552" s="20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Filling</dc:creator>
  <cp:lastModifiedBy>Holger Filling</cp:lastModifiedBy>
  <dcterms:created xsi:type="dcterms:W3CDTF">2002-12-31T23:01:13Z</dcterms:created>
  <dcterms:modified xsi:type="dcterms:W3CDTF">2002-12-31T23:45:09Z</dcterms:modified>
</cp:coreProperties>
</file>